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jacstr\Desktop\"/>
    </mc:Choice>
  </mc:AlternateContent>
  <bookViews>
    <workbookView xWindow="0" yWindow="0" windowWidth="28800" windowHeight="12300" tabRatio="670"/>
  </bookViews>
  <sheets>
    <sheet name="Summary" sheetId="11" r:id="rId1"/>
    <sheet name="Geographical overview" sheetId="4" r:id="rId2"/>
    <sheet name="Thematic overview" sheetId="7" r:id="rId3"/>
    <sheet name="Own-financing" sheetId="8" r:id="rId4"/>
    <sheet name="Co-financing" sheetId="12" r:id="rId5"/>
    <sheet name="Other activities" sheetId="9" r:id="rId6"/>
    <sheet name="Cross cutting issues" sheetId="10" r:id="rId7"/>
  </sheets>
  <definedNames>
    <definedName name="_xlnm.Print_Area" localSheetId="4">'Co-financing'!$A$1:$I$19</definedName>
    <definedName name="_xlnm.Print_Area" localSheetId="0">Summary!$A$1:$M$60</definedName>
  </definedNames>
  <calcPr calcId="162913"/>
</workbook>
</file>

<file path=xl/calcChain.xml><?xml version="1.0" encoding="utf-8"?>
<calcChain xmlns="http://schemas.openxmlformats.org/spreadsheetml/2006/main">
  <c r="X61" i="4" l="1"/>
  <c r="W61" i="4"/>
  <c r="X55" i="4"/>
  <c r="V55" i="4"/>
  <c r="X51" i="4"/>
  <c r="W51" i="4"/>
  <c r="W55" i="4" s="1"/>
  <c r="W49" i="4"/>
  <c r="X49" i="4" s="1"/>
  <c r="X41" i="4"/>
  <c r="V39" i="4"/>
  <c r="W38" i="4"/>
  <c r="W37" i="4"/>
  <c r="W39" i="4" s="1"/>
  <c r="X39" i="4" s="1"/>
  <c r="X33" i="4"/>
  <c r="W32" i="4"/>
  <c r="W31" i="4" s="1"/>
  <c r="X31" i="4"/>
  <c r="V31" i="4"/>
  <c r="W30" i="4"/>
  <c r="W29" i="4"/>
  <c r="W28" i="4"/>
  <c r="X27" i="4"/>
  <c r="W27" i="4"/>
  <c r="V27" i="4"/>
  <c r="W26" i="4"/>
  <c r="W25" i="4"/>
  <c r="W24" i="4"/>
  <c r="W23" i="4" s="1"/>
  <c r="X23" i="4"/>
  <c r="V23" i="4"/>
  <c r="V33" i="4" s="1"/>
  <c r="W17" i="4"/>
  <c r="V17" i="4"/>
  <c r="V19" i="4" s="1"/>
  <c r="W16" i="4"/>
  <c r="W15" i="4"/>
  <c r="W14" i="4"/>
  <c r="W13" i="4" s="1"/>
  <c r="V13" i="4"/>
  <c r="X13" i="4" s="1"/>
  <c r="W12" i="4"/>
  <c r="W11" i="4"/>
  <c r="W10" i="4"/>
  <c r="W9" i="4"/>
  <c r="X9" i="4" s="1"/>
  <c r="V9" i="4"/>
  <c r="S61" i="4"/>
  <c r="R61" i="4"/>
  <c r="S55" i="4"/>
  <c r="R55" i="4"/>
  <c r="Q55" i="4"/>
  <c r="S51" i="4"/>
  <c r="R51" i="4"/>
  <c r="S49" i="4"/>
  <c r="R49" i="4"/>
  <c r="S41" i="4"/>
  <c r="Q39" i="4"/>
  <c r="R38" i="4"/>
  <c r="R37" i="4"/>
  <c r="R39" i="4" s="1"/>
  <c r="S33" i="4"/>
  <c r="R32" i="4"/>
  <c r="S31" i="4"/>
  <c r="R31" i="4"/>
  <c r="Q31" i="4"/>
  <c r="R30" i="4"/>
  <c r="R29" i="4"/>
  <c r="R28" i="4"/>
  <c r="S27" i="4"/>
  <c r="R27" i="4"/>
  <c r="Q27" i="4"/>
  <c r="R26" i="4"/>
  <c r="R25" i="4"/>
  <c r="R24" i="4"/>
  <c r="S23" i="4"/>
  <c r="R23" i="4"/>
  <c r="R33" i="4" s="1"/>
  <c r="Q23" i="4"/>
  <c r="Q33" i="4" s="1"/>
  <c r="Q19" i="4"/>
  <c r="Q47" i="4" s="1"/>
  <c r="R17" i="4"/>
  <c r="Q17" i="4"/>
  <c r="R16" i="4"/>
  <c r="R15" i="4"/>
  <c r="R14" i="4"/>
  <c r="R13" i="4"/>
  <c r="Q13" i="4"/>
  <c r="S13" i="4" s="1"/>
  <c r="R12" i="4"/>
  <c r="R11" i="4"/>
  <c r="R10" i="4"/>
  <c r="R9" i="4" s="1"/>
  <c r="S9" i="4" s="1"/>
  <c r="Q9" i="4"/>
  <c r="M61" i="4"/>
  <c r="N61" i="4" s="1"/>
  <c r="N55" i="4"/>
  <c r="L55" i="4"/>
  <c r="M51" i="4"/>
  <c r="M55" i="4" s="1"/>
  <c r="M49" i="4"/>
  <c r="N49" i="4" s="1"/>
  <c r="N41" i="4"/>
  <c r="M39" i="4"/>
  <c r="N39" i="4" s="1"/>
  <c r="L39" i="4"/>
  <c r="M38" i="4"/>
  <c r="M37" i="4"/>
  <c r="N33" i="4"/>
  <c r="M32" i="4"/>
  <c r="M31" i="4" s="1"/>
  <c r="N31" i="4"/>
  <c r="L31" i="4"/>
  <c r="M30" i="4"/>
  <c r="M29" i="4"/>
  <c r="M27" i="4" s="1"/>
  <c r="M28" i="4"/>
  <c r="N27" i="4"/>
  <c r="L27" i="4"/>
  <c r="M26" i="4"/>
  <c r="M25" i="4"/>
  <c r="M24" i="4"/>
  <c r="M23" i="4" s="1"/>
  <c r="N23" i="4"/>
  <c r="L23" i="4"/>
  <c r="L33" i="4" s="1"/>
  <c r="M17" i="4"/>
  <c r="L17" i="4"/>
  <c r="L19" i="4" s="1"/>
  <c r="M16" i="4"/>
  <c r="M15" i="4"/>
  <c r="M14" i="4"/>
  <c r="M13" i="4" s="1"/>
  <c r="L13" i="4"/>
  <c r="M12" i="4"/>
  <c r="M11" i="4"/>
  <c r="M9" i="4" s="1"/>
  <c r="M10" i="4"/>
  <c r="L9" i="4"/>
  <c r="H63" i="4"/>
  <c r="G63" i="4"/>
  <c r="H61" i="4"/>
  <c r="H59" i="4"/>
  <c r="G59" i="4"/>
  <c r="H55" i="4"/>
  <c r="G55" i="4"/>
  <c r="H51" i="4"/>
  <c r="I49" i="4"/>
  <c r="H49" i="4"/>
  <c r="I47" i="4"/>
  <c r="H47" i="4"/>
  <c r="G47" i="4"/>
  <c r="I41" i="4"/>
  <c r="I39" i="4"/>
  <c r="H39" i="4"/>
  <c r="G39" i="4"/>
  <c r="H38" i="4"/>
  <c r="H37" i="4"/>
  <c r="I19" i="4"/>
  <c r="I17" i="4"/>
  <c r="I13" i="4"/>
  <c r="I9" i="4"/>
  <c r="H32" i="4"/>
  <c r="H31" i="4" s="1"/>
  <c r="H30" i="4"/>
  <c r="H29" i="4"/>
  <c r="H28" i="4"/>
  <c r="H23" i="4"/>
  <c r="H26" i="4"/>
  <c r="H25" i="4"/>
  <c r="H24" i="4"/>
  <c r="G31" i="4"/>
  <c r="G27" i="4"/>
  <c r="G23" i="4"/>
  <c r="H16" i="4"/>
  <c r="H15" i="4"/>
  <c r="H14" i="4"/>
  <c r="H17" i="4"/>
  <c r="G17" i="4"/>
  <c r="G13" i="4"/>
  <c r="G19" i="4" s="1"/>
  <c r="H9" i="4"/>
  <c r="H12" i="4"/>
  <c r="H11" i="4"/>
  <c r="H10" i="4"/>
  <c r="G9" i="4"/>
  <c r="X19" i="4" l="1"/>
  <c r="V47" i="4"/>
  <c r="W19" i="4"/>
  <c r="W33" i="4"/>
  <c r="X17" i="4"/>
  <c r="R19" i="4"/>
  <c r="R47" i="4" s="1"/>
  <c r="R59" i="4" s="1"/>
  <c r="R63" i="4" s="1"/>
  <c r="S39" i="4"/>
  <c r="Q59" i="4"/>
  <c r="S47" i="4"/>
  <c r="S19" i="4"/>
  <c r="S17" i="4"/>
  <c r="M19" i="4"/>
  <c r="N13" i="4"/>
  <c r="N9" i="4"/>
  <c r="L47" i="4"/>
  <c r="N19" i="4"/>
  <c r="M33" i="4"/>
  <c r="N51" i="4"/>
  <c r="N17" i="4"/>
  <c r="G33" i="4"/>
  <c r="H27" i="4"/>
  <c r="H33" i="4"/>
  <c r="H13" i="4"/>
  <c r="H19" i="4" s="1"/>
  <c r="K6" i="9"/>
  <c r="F21" i="8"/>
  <c r="E21" i="8"/>
  <c r="D21" i="8"/>
  <c r="C21" i="8"/>
  <c r="F10" i="8"/>
  <c r="E10" i="8"/>
  <c r="D10" i="8"/>
  <c r="C10" i="8"/>
  <c r="J7" i="7"/>
  <c r="T7" i="4"/>
  <c r="W47" i="4" l="1"/>
  <c r="W59" i="4" s="1"/>
  <c r="W63" i="4" s="1"/>
  <c r="V59" i="4"/>
  <c r="S59" i="4"/>
  <c r="Q63" i="4"/>
  <c r="S63" i="4" s="1"/>
  <c r="L59" i="4"/>
  <c r="M47" i="4"/>
  <c r="M59" i="4" s="1"/>
  <c r="M63" i="4" s="1"/>
  <c r="K41" i="11"/>
  <c r="H41" i="11"/>
  <c r="E41" i="11"/>
  <c r="K40" i="11"/>
  <c r="H40" i="11"/>
  <c r="E40" i="11"/>
  <c r="K39" i="11"/>
  <c r="H39" i="11"/>
  <c r="E39" i="11"/>
  <c r="T51" i="4"/>
  <c r="O51" i="4"/>
  <c r="J51" i="4"/>
  <c r="E51" i="4"/>
  <c r="I51" i="4" s="1"/>
  <c r="B41" i="11"/>
  <c r="B40" i="11"/>
  <c r="B39" i="11"/>
  <c r="M40" i="11"/>
  <c r="J40" i="11"/>
  <c r="G40" i="11"/>
  <c r="D40" i="11"/>
  <c r="M39" i="11"/>
  <c r="J39" i="11"/>
  <c r="G39" i="11"/>
  <c r="D39" i="11"/>
  <c r="X47" i="4" l="1"/>
  <c r="X59" i="4"/>
  <c r="V63" i="4"/>
  <c r="X63" i="4" s="1"/>
  <c r="N47" i="4"/>
  <c r="N59" i="4"/>
  <c r="L63" i="4"/>
  <c r="N63" i="4" s="1"/>
  <c r="I18" i="12"/>
  <c r="H19" i="12"/>
  <c r="I12" i="12"/>
  <c r="H13" i="12" s="1"/>
  <c r="E13" i="12" l="1"/>
  <c r="C13" i="12"/>
  <c r="G13" i="12"/>
  <c r="C19" i="12"/>
  <c r="E19" i="12"/>
  <c r="G19" i="12"/>
  <c r="D19" i="12"/>
  <c r="F19" i="12"/>
  <c r="D13" i="12"/>
  <c r="F13" i="12"/>
  <c r="J25" i="7" l="1"/>
  <c r="K48" i="11" s="1"/>
  <c r="H25" i="7"/>
  <c r="H48" i="11" s="1"/>
  <c r="F25" i="7"/>
  <c r="E48" i="11" s="1"/>
  <c r="J17" i="7"/>
  <c r="J13" i="7"/>
  <c r="J9" i="7"/>
  <c r="H17" i="7"/>
  <c r="H13" i="7"/>
  <c r="H9" i="7"/>
  <c r="F17" i="7"/>
  <c r="F13" i="7"/>
  <c r="F9" i="7"/>
  <c r="M26" i="11"/>
  <c r="M25" i="11"/>
  <c r="J26" i="11"/>
  <c r="J25" i="11"/>
  <c r="G26" i="11"/>
  <c r="G25" i="11"/>
  <c r="D26" i="11"/>
  <c r="D25" i="11"/>
  <c r="T31" i="4"/>
  <c r="T27" i="4"/>
  <c r="T23" i="4"/>
  <c r="T17" i="4"/>
  <c r="T13" i="4"/>
  <c r="T9" i="4"/>
  <c r="O31" i="4"/>
  <c r="O27" i="4"/>
  <c r="O23" i="4"/>
  <c r="O17" i="4"/>
  <c r="O13" i="4"/>
  <c r="O9" i="4"/>
  <c r="J31" i="4"/>
  <c r="J27" i="4"/>
  <c r="J23" i="4"/>
  <c r="J17" i="4"/>
  <c r="J13" i="4"/>
  <c r="J9" i="4"/>
  <c r="M12" i="9"/>
  <c r="J12" i="9"/>
  <c r="G12" i="9"/>
  <c r="D12" i="9"/>
  <c r="M11" i="9"/>
  <c r="M10" i="9"/>
  <c r="M9" i="9"/>
  <c r="M8" i="9"/>
  <c r="M7" i="9"/>
  <c r="J11" i="9"/>
  <c r="J10" i="9"/>
  <c r="J9" i="9"/>
  <c r="J8" i="9"/>
  <c r="J7" i="9"/>
  <c r="G11" i="9"/>
  <c r="G10" i="9"/>
  <c r="G9" i="9"/>
  <c r="G8" i="9"/>
  <c r="G7" i="9"/>
  <c r="L11" i="9"/>
  <c r="L10" i="9"/>
  <c r="L9" i="9"/>
  <c r="L8" i="9"/>
  <c r="L7" i="9"/>
  <c r="I11" i="9"/>
  <c r="I10" i="9"/>
  <c r="I9" i="9"/>
  <c r="I8" i="9"/>
  <c r="I7" i="9"/>
  <c r="F11" i="9"/>
  <c r="F10" i="9"/>
  <c r="F9" i="9"/>
  <c r="F8" i="9"/>
  <c r="F7" i="9"/>
  <c r="D11" i="9"/>
  <c r="D10" i="9"/>
  <c r="D9" i="9"/>
  <c r="D8" i="9"/>
  <c r="D7" i="9"/>
  <c r="C11" i="9"/>
  <c r="C10" i="9"/>
  <c r="C9" i="9"/>
  <c r="C8" i="9"/>
  <c r="C7" i="9"/>
  <c r="C23" i="8" l="1"/>
  <c r="O61" i="4"/>
  <c r="E61" i="4"/>
  <c r="I61" i="4" s="1"/>
  <c r="T61" i="4"/>
  <c r="J61" i="4"/>
  <c r="F20" i="7"/>
  <c r="G9" i="7" s="1"/>
  <c r="J20" i="7"/>
  <c r="G17" i="7"/>
  <c r="K17" i="7"/>
  <c r="J19" i="4"/>
  <c r="O19" i="4"/>
  <c r="T19" i="4"/>
  <c r="U13" i="4"/>
  <c r="J33" i="4"/>
  <c r="G37" i="11" s="1"/>
  <c r="O33" i="4"/>
  <c r="P27" i="4" s="1"/>
  <c r="T33" i="4"/>
  <c r="M37" i="11" s="1"/>
  <c r="H20" i="7"/>
  <c r="K9" i="7"/>
  <c r="I6" i="12"/>
  <c r="G7" i="12" s="1"/>
  <c r="F7" i="12" l="1"/>
  <c r="D7" i="12"/>
  <c r="H7" i="12"/>
  <c r="G13" i="7"/>
  <c r="K13" i="7"/>
  <c r="M36" i="11"/>
  <c r="K60" i="11"/>
  <c r="G36" i="11"/>
  <c r="E60" i="11"/>
  <c r="U9" i="4"/>
  <c r="K13" i="4"/>
  <c r="J36" i="11"/>
  <c r="H60" i="11"/>
  <c r="U23" i="4"/>
  <c r="K23" i="4"/>
  <c r="K9" i="4"/>
  <c r="P9" i="4"/>
  <c r="U17" i="4"/>
  <c r="P17" i="4"/>
  <c r="K17" i="4"/>
  <c r="P13" i="4"/>
  <c r="K27" i="4"/>
  <c r="U31" i="4"/>
  <c r="J37" i="11"/>
  <c r="P31" i="4"/>
  <c r="P23" i="4"/>
  <c r="U27" i="4"/>
  <c r="K31" i="4"/>
  <c r="I17" i="7"/>
  <c r="I9" i="7"/>
  <c r="I13" i="7"/>
  <c r="C7" i="12"/>
  <c r="E7" i="12"/>
  <c r="K28" i="11"/>
  <c r="K27" i="11"/>
  <c r="K25" i="11"/>
  <c r="H27" i="11"/>
  <c r="H25" i="11"/>
  <c r="E28" i="11"/>
  <c r="E27" i="11"/>
  <c r="E25" i="11"/>
  <c r="K47" i="11" l="1"/>
  <c r="H47" i="11"/>
  <c r="E47" i="11"/>
  <c r="K46" i="11"/>
  <c r="H46" i="11"/>
  <c r="E46" i="11"/>
  <c r="D25" i="7"/>
  <c r="B48" i="11" s="1"/>
  <c r="D17" i="7"/>
  <c r="D13" i="7"/>
  <c r="D9" i="7"/>
  <c r="K37" i="11"/>
  <c r="K36" i="11"/>
  <c r="H37" i="11"/>
  <c r="H36" i="11"/>
  <c r="E37" i="11"/>
  <c r="E36" i="11"/>
  <c r="T39" i="4"/>
  <c r="M38" i="11" s="1"/>
  <c r="O39" i="4"/>
  <c r="J38" i="11" s="1"/>
  <c r="J39" i="4"/>
  <c r="G38" i="11" s="1"/>
  <c r="E39" i="4"/>
  <c r="D38" i="11" s="1"/>
  <c r="E31" i="4"/>
  <c r="E27" i="4"/>
  <c r="E23" i="4"/>
  <c r="E17" i="4"/>
  <c r="E13" i="4"/>
  <c r="E9" i="4"/>
  <c r="I23" i="4" l="1"/>
  <c r="I31" i="4"/>
  <c r="I27" i="4"/>
  <c r="B46" i="11"/>
  <c r="B45" i="11"/>
  <c r="B47" i="11"/>
  <c r="F40" i="11"/>
  <c r="F39" i="11"/>
  <c r="F41" i="11"/>
  <c r="I39" i="11"/>
  <c r="I40" i="11"/>
  <c r="I41" i="11"/>
  <c r="L40" i="11"/>
  <c r="L39" i="11"/>
  <c r="L41" i="11"/>
  <c r="K38" i="11"/>
  <c r="K42" i="11" s="1"/>
  <c r="T47" i="4"/>
  <c r="O47" i="4"/>
  <c r="H38" i="11"/>
  <c r="H42" i="11" s="1"/>
  <c r="E38" i="11"/>
  <c r="E42" i="11" s="1"/>
  <c r="J47" i="4"/>
  <c r="B38" i="11"/>
  <c r="E19" i="4"/>
  <c r="K45" i="11"/>
  <c r="H45" i="11"/>
  <c r="E45" i="11"/>
  <c r="D20" i="7"/>
  <c r="E33" i="4"/>
  <c r="F23" i="4" s="1"/>
  <c r="E9" i="7" l="1"/>
  <c r="B60" i="11"/>
  <c r="E47" i="4"/>
  <c r="C26" i="8" s="1"/>
  <c r="C28" i="8" s="1"/>
  <c r="F27" i="4"/>
  <c r="F31" i="4"/>
  <c r="F49" i="4"/>
  <c r="D36" i="11"/>
  <c r="E24" i="11"/>
  <c r="G24" i="11"/>
  <c r="K24" i="11"/>
  <c r="M24" i="11"/>
  <c r="B37" i="11"/>
  <c r="I33" i="4"/>
  <c r="D37" i="11" s="1"/>
  <c r="H24" i="11"/>
  <c r="J24" i="11"/>
  <c r="F17" i="4"/>
  <c r="F9" i="4"/>
  <c r="F13" i="4"/>
  <c r="E13" i="7"/>
  <c r="E17" i="7"/>
  <c r="C41" i="11"/>
  <c r="C40" i="11"/>
  <c r="C39" i="11"/>
  <c r="B36" i="11"/>
  <c r="E77" i="4"/>
  <c r="K18" i="11"/>
  <c r="H18" i="11"/>
  <c r="E18" i="11"/>
  <c r="B18" i="11"/>
  <c r="K12" i="9"/>
  <c r="K26" i="11" s="1"/>
  <c r="H12" i="9"/>
  <c r="H26" i="11" s="1"/>
  <c r="E12" i="9"/>
  <c r="E26" i="11" s="1"/>
  <c r="B12" i="9"/>
  <c r="B26" i="11"/>
  <c r="B25" i="11"/>
  <c r="B27" i="11"/>
  <c r="B28" i="11"/>
  <c r="D26" i="8"/>
  <c r="E26" i="8"/>
  <c r="F26" i="8"/>
  <c r="K10" i="11"/>
  <c r="D23" i="8"/>
  <c r="F23" i="8"/>
  <c r="B21" i="8"/>
  <c r="B10" i="8"/>
  <c r="H9" i="11"/>
  <c r="J35" i="7"/>
  <c r="J37" i="7"/>
  <c r="J39" i="7"/>
  <c r="J43" i="7"/>
  <c r="J47" i="7"/>
  <c r="H35" i="7"/>
  <c r="H37" i="7"/>
  <c r="H39" i="7"/>
  <c r="H47" i="7"/>
  <c r="F35" i="7"/>
  <c r="F37" i="7"/>
  <c r="F39" i="7"/>
  <c r="F43" i="7"/>
  <c r="F47" i="7"/>
  <c r="D35" i="7"/>
  <c r="D37" i="7"/>
  <c r="D39" i="7"/>
  <c r="D43" i="7"/>
  <c r="D47" i="7"/>
  <c r="J31" i="7"/>
  <c r="H31" i="7"/>
  <c r="F31" i="7"/>
  <c r="D31" i="7"/>
  <c r="J29" i="7"/>
  <c r="H29" i="7"/>
  <c r="F29" i="7"/>
  <c r="D29" i="7"/>
  <c r="J27" i="7"/>
  <c r="H27" i="7"/>
  <c r="F27" i="7"/>
  <c r="D27" i="7"/>
  <c r="T77" i="4"/>
  <c r="O77" i="4"/>
  <c r="J77" i="4"/>
  <c r="T55" i="4"/>
  <c r="T59" i="4" s="1"/>
  <c r="O55" i="4"/>
  <c r="H28" i="11" s="1"/>
  <c r="J55" i="4"/>
  <c r="T73" i="4"/>
  <c r="O73" i="4"/>
  <c r="J73" i="4"/>
  <c r="P63" i="4"/>
  <c r="K63" i="4"/>
  <c r="F63" i="4"/>
  <c r="P59" i="4"/>
  <c r="K59" i="4"/>
  <c r="F59" i="4"/>
  <c r="B49" i="11" l="1"/>
  <c r="B50" i="11" s="1"/>
  <c r="C45" i="11" s="1"/>
  <c r="D33" i="7"/>
  <c r="E49" i="11"/>
  <c r="E50" i="11" s="1"/>
  <c r="F49" i="11" s="1"/>
  <c r="F33" i="7"/>
  <c r="F41" i="7" s="1"/>
  <c r="F45" i="7" s="1"/>
  <c r="F49" i="7" s="1"/>
  <c r="K49" i="11"/>
  <c r="K50" i="11" s="1"/>
  <c r="L49" i="11" s="1"/>
  <c r="J33" i="7"/>
  <c r="H49" i="11"/>
  <c r="H50" i="11" s="1"/>
  <c r="I49" i="11" s="1"/>
  <c r="H33" i="7"/>
  <c r="H41" i="7" s="1"/>
  <c r="C48" i="11"/>
  <c r="B42" i="11"/>
  <c r="C38" i="11" s="1"/>
  <c r="H57" i="11"/>
  <c r="C27" i="8"/>
  <c r="B24" i="11"/>
  <c r="B29" i="11" s="1"/>
  <c r="H55" i="11"/>
  <c r="H59" i="11"/>
  <c r="H43" i="7"/>
  <c r="E55" i="4"/>
  <c r="E59" i="4" s="1"/>
  <c r="I59" i="4" s="1"/>
  <c r="D24" i="11"/>
  <c r="C46" i="11"/>
  <c r="T63" i="4"/>
  <c r="T76" i="4"/>
  <c r="O76" i="4"/>
  <c r="J76" i="4"/>
  <c r="E73" i="4"/>
  <c r="K29" i="11"/>
  <c r="H29" i="11"/>
  <c r="E29" i="11"/>
  <c r="B23" i="8"/>
  <c r="F28" i="8"/>
  <c r="D28" i="8"/>
  <c r="J41" i="7"/>
  <c r="J45" i="7" s="1"/>
  <c r="J49" i="7" s="1"/>
  <c r="D41" i="7"/>
  <c r="D45" i="7" s="1"/>
  <c r="D49" i="7" s="1"/>
  <c r="J59" i="4"/>
  <c r="E23" i="8"/>
  <c r="E28" i="8" s="1"/>
  <c r="E27" i="8"/>
  <c r="H20" i="11"/>
  <c r="F27" i="8"/>
  <c r="D27" i="8"/>
  <c r="E9" i="11"/>
  <c r="E57" i="11" s="1"/>
  <c r="K9" i="11"/>
  <c r="K57" i="11" s="1"/>
  <c r="O59" i="4"/>
  <c r="B10" i="11"/>
  <c r="E10" i="11"/>
  <c r="H10" i="11"/>
  <c r="H11" i="11" s="1"/>
  <c r="H56" i="11" s="1"/>
  <c r="B9" i="11"/>
  <c r="B20" i="11" s="1"/>
  <c r="F45" i="11" l="1"/>
  <c r="F47" i="11"/>
  <c r="I55" i="4"/>
  <c r="C47" i="11"/>
  <c r="C49" i="11"/>
  <c r="L47" i="11"/>
  <c r="L45" i="11"/>
  <c r="L46" i="11"/>
  <c r="I47" i="11"/>
  <c r="I45" i="11"/>
  <c r="I46" i="11"/>
  <c r="F48" i="11"/>
  <c r="L48" i="11"/>
  <c r="F46" i="11"/>
  <c r="I48" i="11"/>
  <c r="C36" i="11"/>
  <c r="B57" i="11"/>
  <c r="B55" i="11"/>
  <c r="C28" i="11"/>
  <c r="E76" i="4"/>
  <c r="C37" i="11"/>
  <c r="K55" i="11"/>
  <c r="K59" i="11"/>
  <c r="B59" i="11"/>
  <c r="E55" i="11"/>
  <c r="E59" i="11"/>
  <c r="H45" i="7"/>
  <c r="H49" i="7" s="1"/>
  <c r="K58" i="11"/>
  <c r="T74" i="4"/>
  <c r="T75" i="4"/>
  <c r="B11" i="11"/>
  <c r="B56" i="11" s="1"/>
  <c r="J63" i="4"/>
  <c r="L27" i="11"/>
  <c r="L25" i="11"/>
  <c r="L24" i="11"/>
  <c r="L28" i="11"/>
  <c r="L26" i="11"/>
  <c r="I25" i="11"/>
  <c r="I24" i="11"/>
  <c r="I28" i="11"/>
  <c r="I27" i="11"/>
  <c r="I26" i="11"/>
  <c r="F27" i="11"/>
  <c r="F25" i="11"/>
  <c r="F28" i="11"/>
  <c r="F24" i="11"/>
  <c r="F26" i="11"/>
  <c r="C26" i="11"/>
  <c r="C25" i="11"/>
  <c r="O63" i="4"/>
  <c r="E63" i="4"/>
  <c r="I63" i="4" s="1"/>
  <c r="K20" i="11"/>
  <c r="K11" i="11"/>
  <c r="K56" i="11" s="1"/>
  <c r="E20" i="11"/>
  <c r="E11" i="11"/>
  <c r="E56" i="11" s="1"/>
  <c r="C27" i="11" l="1"/>
  <c r="C24" i="11"/>
  <c r="H58" i="11"/>
  <c r="E58" i="11"/>
  <c r="B58" i="11"/>
  <c r="J74" i="4"/>
  <c r="J75" i="4"/>
  <c r="E75" i="4"/>
  <c r="E74" i="4"/>
  <c r="O75" i="4"/>
  <c r="O74" i="4"/>
</calcChain>
</file>

<file path=xl/sharedStrings.xml><?xml version="1.0" encoding="utf-8"?>
<sst xmlns="http://schemas.openxmlformats.org/spreadsheetml/2006/main" count="320" uniqueCount="161">
  <si>
    <t>Pct.</t>
  </si>
  <si>
    <t>Subtotal</t>
  </si>
  <si>
    <t>Programme 1</t>
  </si>
  <si>
    <t>Thematic programme 1</t>
  </si>
  <si>
    <t>Thematic programme 2</t>
  </si>
  <si>
    <t>Thematic programme 3</t>
  </si>
  <si>
    <t>Region / country 2</t>
  </si>
  <si>
    <t>Region / country 3</t>
  </si>
  <si>
    <t>Region / country 5</t>
  </si>
  <si>
    <t>Region / country 6</t>
  </si>
  <si>
    <t>Global / thematic</t>
  </si>
  <si>
    <t>Programme 2</t>
  </si>
  <si>
    <t>Global in total</t>
  </si>
  <si>
    <t>Audit</t>
  </si>
  <si>
    <t>Innovation</t>
  </si>
  <si>
    <t xml:space="preserve">Region / country 4 </t>
  </si>
  <si>
    <t>Region / country 1</t>
  </si>
  <si>
    <t xml:space="preserve">Lot: </t>
  </si>
  <si>
    <t>BUDGET</t>
  </si>
  <si>
    <t>Flexible funds (lot HUM only)</t>
  </si>
  <si>
    <t>Unallocated funds (lot LAB and CIV only)</t>
  </si>
  <si>
    <t>Other Activities*</t>
  </si>
  <si>
    <t>**Engagements may include regional activities. For regional engagements including priority as well as non-priority countries, only activities related to priority countries will count as part of the 50 per cent geographically aligned budget (i.e. in such case the budget for the regional engagement must be divided between the countries covered by the engagement)</t>
  </si>
  <si>
    <t>Region / country 1 **</t>
  </si>
  <si>
    <t>Total PPA</t>
  </si>
  <si>
    <t xml:space="preserve">Programme and project activities (PPA), incl. own contribution (cash funds)  </t>
  </si>
  <si>
    <t>Total (incl. Own financing (cash funds))</t>
  </si>
  <si>
    <t>Own financing (cash funds) - included in PPA</t>
  </si>
  <si>
    <t>Total - strategic partnership contribution</t>
  </si>
  <si>
    <t xml:space="preserve">Own financing (cash funds) (min. 5 % of PPA excl. own financing (cash funds)) </t>
  </si>
  <si>
    <t>Innovation funds (max. 10 % of 'Total - strategic partnership contribution)</t>
  </si>
  <si>
    <t>Non-priority countries/regions</t>
  </si>
  <si>
    <t>Non-priority countries/regions- total</t>
  </si>
  <si>
    <t>For CIV/LAB:</t>
  </si>
  <si>
    <t>Priority countries/regions - total</t>
  </si>
  <si>
    <t>Geographical aligment (priority coutries/regions min. 50 % of total allocation for countries/regions)</t>
  </si>
  <si>
    <t>Administration</t>
  </si>
  <si>
    <t>Adminitration (max 7 % of subtotal excl. own financing (cash funds))</t>
  </si>
  <si>
    <t>Budget 2018</t>
  </si>
  <si>
    <t>Budget 2019</t>
  </si>
  <si>
    <t>Budget 2020</t>
  </si>
  <si>
    <t>SIDA</t>
  </si>
  <si>
    <t>NORAD</t>
  </si>
  <si>
    <t>EUROPEAID</t>
  </si>
  <si>
    <t>International alliancepartner</t>
  </si>
  <si>
    <t>Budget 2021</t>
  </si>
  <si>
    <t>PPA excl. own financing (cash funds)</t>
  </si>
  <si>
    <t>Collections</t>
  </si>
  <si>
    <t>Donations</t>
  </si>
  <si>
    <t>Co-financing</t>
  </si>
  <si>
    <t>Total - own financing (cash funds)</t>
  </si>
  <si>
    <t>Total - co-financing</t>
  </si>
  <si>
    <t>Total - own financing (cash funds and co-financing)</t>
  </si>
  <si>
    <t>Total own financing (min 20 % of  PPA excl. own financing (cash funds))</t>
  </si>
  <si>
    <t>Amounts in 1.000 DKK</t>
  </si>
  <si>
    <t>Budget</t>
  </si>
  <si>
    <t>Preliminary/pilot/feasibility studies</t>
  </si>
  <si>
    <t>External evaluations</t>
  </si>
  <si>
    <t>Other agreed activities (must be specified)</t>
  </si>
  <si>
    <t xml:space="preserve">Gender </t>
  </si>
  <si>
    <t xml:space="preserve">Assessment </t>
  </si>
  <si>
    <t>Hiv/Aids</t>
  </si>
  <si>
    <t>Governance and Human Rights</t>
  </si>
  <si>
    <t>Environment</t>
  </si>
  <si>
    <t>I alt PPA</t>
  </si>
  <si>
    <t>Income</t>
  </si>
  <si>
    <t>Total - Own Financing</t>
  </si>
  <si>
    <t>Cash funds (min. 5% of PPA (excl. cash funds))</t>
  </si>
  <si>
    <t>Commitment</t>
  </si>
  <si>
    <t>Funds transferred from previous year</t>
  </si>
  <si>
    <t>N/A</t>
  </si>
  <si>
    <t>Total - MFA funds</t>
  </si>
  <si>
    <t xml:space="preserve">Interest </t>
  </si>
  <si>
    <t>Funds returned from programmes/partners</t>
  </si>
  <si>
    <t>Expenses</t>
  </si>
  <si>
    <t>Programme and Project Support</t>
  </si>
  <si>
    <t>Programme and Project Information</t>
  </si>
  <si>
    <t>Other Activities</t>
  </si>
  <si>
    <t>Administration Fee (max. 7% of MFA funds excl. administration fee)</t>
  </si>
  <si>
    <t>Total (total MFA funds + cash funds from own contribution)</t>
  </si>
  <si>
    <t>Programme and Project Activities (incl. cash funds) (PPA)</t>
  </si>
  <si>
    <t>Thematic Area</t>
  </si>
  <si>
    <t xml:space="preserve">TA in pct. </t>
  </si>
  <si>
    <t>Short narrative on own-financing:</t>
  </si>
  <si>
    <t>Own financing (cash funds) only lot CIV and LAB</t>
  </si>
  <si>
    <t>Total</t>
  </si>
  <si>
    <t>Model for budget for organisations qualified for a strategic partnership 2018-2021 - Summary</t>
  </si>
  <si>
    <t>Information from 'Geographical overview'</t>
  </si>
  <si>
    <t>Own Financing of PPA (only lot CIV and lot LAB)</t>
  </si>
  <si>
    <t>Partnership Engagement - MFA funds</t>
  </si>
  <si>
    <t>Specification of Programme and Project Activities (PPA)</t>
  </si>
  <si>
    <t>Thematic area 1</t>
  </si>
  <si>
    <t>Thematic area 2</t>
  </si>
  <si>
    <t>Thematic area 3</t>
  </si>
  <si>
    <t>Information from 'Themativ overview'</t>
  </si>
  <si>
    <t>Global / Thematic programme</t>
  </si>
  <si>
    <t>Priority countries/regions*</t>
  </si>
  <si>
    <t>Other Activities**</t>
  </si>
  <si>
    <t>* Engagements may include regional activities. For regional engagements including priority as well as non-priority countries, only activities related to priority countries will count as part of the 50 per cent geographically aligned budget (i.e. in such case the budget for the regional engagement must be divided between the countries covered by the engagement)</t>
  </si>
  <si>
    <t>** Other activities may include preliminary examinations, financial management monitoring visits, reviews and external evaluations as well as other agreed activities (must be specified)</t>
  </si>
  <si>
    <t>Model for budget for organisations qualified for a strategic partnership 2018-2021 - geografical specification</t>
  </si>
  <si>
    <t>Model for budget for organisations qualified for a strategic partnership 2018-2021 - specification by thematic programmes (OPTIONAL)</t>
  </si>
  <si>
    <t>Annex 1</t>
  </si>
  <si>
    <t>Model for budget for organisations qualified for a strategic partnership 2018-2021 - other activities</t>
  </si>
  <si>
    <t>TA %</t>
  </si>
  <si>
    <t>TA %***</t>
  </si>
  <si>
    <t>Model for budget for organisations qualified for a strategic partnership 2018-2021 - cross cutting issues</t>
  </si>
  <si>
    <t>Unallocated funds</t>
  </si>
  <si>
    <t>Flexible funds</t>
  </si>
  <si>
    <t>Priority and non-priority</t>
  </si>
  <si>
    <t>Priority countries</t>
  </si>
  <si>
    <t>Non-priority countries</t>
  </si>
  <si>
    <t>Co-financing and other funding sources</t>
  </si>
  <si>
    <t>Crisis/country/programme/intervention 1</t>
  </si>
  <si>
    <t>Partnership engagement</t>
  </si>
  <si>
    <t>Other Danida funding</t>
  </si>
  <si>
    <t>Organisation's own contribution</t>
  </si>
  <si>
    <t>Donor 1</t>
  </si>
  <si>
    <t>Donor 2</t>
  </si>
  <si>
    <t>Donor 3</t>
  </si>
  <si>
    <t>Percentage</t>
  </si>
  <si>
    <t>Crisis/country/programme/intervention 2</t>
  </si>
  <si>
    <t>Crisis/country/programme/intervention 3</t>
  </si>
  <si>
    <t>Model for budget for organisations qualified for a strategic partnership 2018-2021 - own and emergency financing</t>
  </si>
  <si>
    <t>Cross-cutting, monitoring and reviews</t>
  </si>
  <si>
    <t>Core humanitarian Standards</t>
  </si>
  <si>
    <t>-</t>
  </si>
  <si>
    <t xml:space="preserve">*** Technical assistance (TA) (Faglig Aktivitetsspecifik Konsulentbistand) </t>
  </si>
  <si>
    <t>Project and programme information Lot CIV and Lot LAB only)</t>
  </si>
  <si>
    <t>Project and programme related information (max. 2 % of 'PPA')</t>
  </si>
  <si>
    <t>Global programmes</t>
  </si>
  <si>
    <t>MFA funds + cash funds from own financing</t>
  </si>
  <si>
    <t>Information from 'Own-financing'</t>
  </si>
  <si>
    <t xml:space="preserve">Own financing (cash funds and co-financing) (min. 20 % of PPA excl. own financing (cash funds)) </t>
  </si>
  <si>
    <t xml:space="preserve">Cash funds (min. 5 % of PPA excl. own financing (cash funds)) </t>
  </si>
  <si>
    <t>To be inserted manually</t>
  </si>
  <si>
    <t>Percentage is calculated automatically</t>
  </si>
  <si>
    <t>Project and programme related information (max. 2 % of PPA excl own financing (cash funds))</t>
  </si>
  <si>
    <t>Frames for funding and specific activities</t>
  </si>
  <si>
    <t>Innovation, unallocated and flexible funds</t>
  </si>
  <si>
    <t>Administration (max 7 % of subtotal excl. own financing (cash funds))</t>
  </si>
  <si>
    <t>Project and Programme Related Information</t>
  </si>
  <si>
    <t xml:space="preserve">Unallocated funds (lot LAB and CIV only) </t>
  </si>
  <si>
    <t>*Other activities may include preliminary examinations, financial management monitoring visits, reviews and external evaluations as well as other agreed activities (must be specified).</t>
  </si>
  <si>
    <t>Kolonne1</t>
  </si>
  <si>
    <t>Kolonne2</t>
  </si>
  <si>
    <t>Kolonne3</t>
  </si>
  <si>
    <t>Kolonne4</t>
  </si>
  <si>
    <t>BUDGET (2018)</t>
  </si>
  <si>
    <t>Other activities</t>
  </si>
  <si>
    <t>Cross cutting issues</t>
  </si>
  <si>
    <t>RMNCH**</t>
  </si>
  <si>
    <t>**Reproductive, maternal, newborn and child health</t>
  </si>
  <si>
    <t>*Each cross cutting issue can weigh between 0 and 100 percent. They are not mutually exclusive.</t>
  </si>
  <si>
    <t>Weight*</t>
  </si>
  <si>
    <t>Assessment for the budget year in percentage</t>
  </si>
  <si>
    <t>Summary</t>
  </si>
  <si>
    <t>Total MFA funds (commitment)</t>
  </si>
  <si>
    <t>Innovation funds (max. 10 % of total MFA funds)</t>
  </si>
  <si>
    <t>TA-salary</t>
  </si>
  <si>
    <t>TA-overhead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</si>
</sst>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_(* #,##0_);_(* \(#,##0\);_(* &quot;-&quot;??_);_(@_)"/>
  </numFmts>
  <fonts count="29" x14ac:knownFonts="1">
    <font>
      <sz val="10"/>
      <name val="Arial"/>
    </font>
    <font>
      <sz val="10"/>
      <name val="Arial"/>
      <family val="2"/>
    </font>
    <font>
      <sz val="10"/>
      <name val="Garamond"/>
      <family val="1"/>
    </font>
    <font>
      <b/>
      <sz val="10"/>
      <name val="Garamond"/>
      <family val="1"/>
    </font>
    <font>
      <b/>
      <sz val="11"/>
      <name val="Garamond"/>
      <family val="1"/>
    </font>
    <font>
      <sz val="11"/>
      <name val="Garamond"/>
      <family val="1"/>
    </font>
    <font>
      <sz val="11"/>
      <name val="Arial"/>
      <family val="2"/>
    </font>
    <font>
      <sz val="10"/>
      <name val="Arial"/>
      <family val="2"/>
    </font>
    <font>
      <sz val="11"/>
      <color theme="1"/>
      <name val="Garamond"/>
      <family val="1"/>
    </font>
    <font>
      <b/>
      <sz val="12"/>
      <name val="Garamond"/>
      <family val="1"/>
    </font>
    <font>
      <sz val="12"/>
      <name val="Garamond"/>
      <family val="1"/>
    </font>
    <font>
      <i/>
      <sz val="11"/>
      <name val="Garamond"/>
      <family val="1"/>
    </font>
    <font>
      <b/>
      <i/>
      <sz val="11"/>
      <name val="Garamond"/>
      <family val="1"/>
    </font>
    <font>
      <i/>
      <sz val="11"/>
      <color theme="1"/>
      <name val="Garamond"/>
      <family val="1"/>
    </font>
    <font>
      <b/>
      <sz val="11"/>
      <color theme="0"/>
      <name val="Garamond"/>
      <family val="1"/>
    </font>
    <font>
      <b/>
      <sz val="11"/>
      <name val="Arial"/>
      <family val="2"/>
    </font>
    <font>
      <sz val="11"/>
      <color theme="0"/>
      <name val="Arial"/>
      <family val="2"/>
    </font>
    <font>
      <sz val="11"/>
      <color theme="0"/>
      <name val="Garamond"/>
      <family val="1"/>
    </font>
    <font>
      <b/>
      <sz val="11"/>
      <color theme="0"/>
      <name val="Arial"/>
      <family val="2"/>
    </font>
    <font>
      <sz val="11"/>
      <name val="Garamond"/>
      <family val="1"/>
    </font>
    <font>
      <sz val="10"/>
      <color theme="1"/>
      <name val="Garamond"/>
      <family val="1"/>
    </font>
    <font>
      <b/>
      <sz val="11"/>
      <color theme="1"/>
      <name val="Garamond"/>
      <family val="1"/>
    </font>
    <font>
      <sz val="11"/>
      <color rgb="FF0070C0"/>
      <name val="Garamond"/>
      <family val="1"/>
    </font>
    <font>
      <b/>
      <sz val="16"/>
      <name val="Garamond"/>
      <family val="1"/>
    </font>
    <font>
      <b/>
      <sz val="15"/>
      <name val="Garamond"/>
      <family val="1"/>
    </font>
    <font>
      <b/>
      <sz val="15"/>
      <color theme="1"/>
      <name val="Garamond"/>
      <family val="1"/>
    </font>
    <font>
      <b/>
      <i/>
      <sz val="11"/>
      <color theme="1"/>
      <name val="Garamond"/>
      <family val="1"/>
    </font>
    <font>
      <i/>
      <sz val="10"/>
      <name val="Arial"/>
      <family val="2"/>
    </font>
    <font>
      <b/>
      <sz val="14"/>
      <name val="Garamond"/>
      <family val="1"/>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4"/>
        <bgColor theme="4"/>
      </patternFill>
    </fill>
  </fills>
  <borders count="17">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theme="4" tint="0.39997558519241921"/>
      </bottom>
      <diagonal/>
    </border>
  </borders>
  <cellStyleXfs count="6">
    <xf numFmtId="0" fontId="0" fillId="0" borderId="0"/>
    <xf numFmtId="16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7" fillId="0" borderId="0" applyFont="0" applyFill="0" applyBorder="0" applyAlignment="0" applyProtection="0"/>
  </cellStyleXfs>
  <cellXfs count="371">
    <xf numFmtId="0" fontId="0" fillId="0" borderId="0" xfId="0"/>
    <xf numFmtId="0" fontId="2" fillId="0" borderId="0" xfId="0" applyFont="1" applyBorder="1"/>
    <xf numFmtId="0" fontId="4" fillId="0" borderId="0" xfId="0" applyFont="1" applyBorder="1"/>
    <xf numFmtId="0" fontId="5" fillId="0" borderId="0" xfId="0" applyFont="1" applyBorder="1"/>
    <xf numFmtId="9" fontId="5" fillId="0" borderId="0" xfId="0" applyNumberFormat="1" applyFont="1" applyFill="1" applyBorder="1" applyAlignment="1">
      <alignment horizontal="left"/>
    </xf>
    <xf numFmtId="9" fontId="2" fillId="0" borderId="0" xfId="0" applyNumberFormat="1" applyFont="1" applyFill="1" applyBorder="1" applyAlignment="1">
      <alignment horizontal="left"/>
    </xf>
    <xf numFmtId="0" fontId="5" fillId="0" borderId="0" xfId="0" applyFont="1" applyBorder="1" applyAlignment="1">
      <alignment wrapText="1"/>
    </xf>
    <xf numFmtId="9" fontId="5" fillId="0" borderId="0" xfId="0" applyNumberFormat="1" applyFont="1" applyFill="1" applyBorder="1" applyAlignment="1">
      <alignment horizontal="left" wrapText="1"/>
    </xf>
    <xf numFmtId="0" fontId="2" fillId="0" borderId="0" xfId="0" applyFont="1" applyFill="1" applyBorder="1"/>
    <xf numFmtId="165" fontId="5" fillId="0" borderId="0" xfId="0" applyNumberFormat="1" applyFont="1" applyFill="1" applyBorder="1" applyAlignment="1">
      <alignment horizontal="left"/>
    </xf>
    <xf numFmtId="0" fontId="0" fillId="0" borderId="0" xfId="0"/>
    <xf numFmtId="0" fontId="3" fillId="0" borderId="0" xfId="0" applyFont="1" applyBorder="1"/>
    <xf numFmtId="0" fontId="5" fillId="0" borderId="0" xfId="0" applyFont="1"/>
    <xf numFmtId="0" fontId="6" fillId="0" borderId="0" xfId="0" applyFont="1"/>
    <xf numFmtId="166" fontId="5" fillId="0" borderId="0" xfId="1" applyNumberFormat="1" applyFont="1"/>
    <xf numFmtId="0" fontId="9" fillId="0" borderId="0" xfId="0" applyFont="1" applyBorder="1"/>
    <xf numFmtId="0" fontId="10" fillId="0" borderId="0" xfId="0" applyFont="1" applyBorder="1"/>
    <xf numFmtId="9" fontId="10" fillId="0" borderId="0" xfId="0" applyNumberFormat="1" applyFont="1" applyFill="1" applyBorder="1" applyAlignment="1">
      <alignment horizontal="left"/>
    </xf>
    <xf numFmtId="0" fontId="2" fillId="2" borderId="0" xfId="0" applyFont="1" applyFill="1" applyBorder="1"/>
    <xf numFmtId="0" fontId="5" fillId="0" borderId="5" xfId="0" applyFont="1" applyBorder="1"/>
    <xf numFmtId="0" fontId="11" fillId="0" borderId="0" xfId="0" applyFont="1" applyBorder="1"/>
    <xf numFmtId="0" fontId="4" fillId="0" borderId="0" xfId="0" applyFont="1" applyFill="1" applyBorder="1"/>
    <xf numFmtId="0" fontId="12" fillId="0" borderId="0" xfId="0" applyFont="1" applyBorder="1"/>
    <xf numFmtId="0" fontId="10" fillId="0" borderId="0" xfId="0" applyFont="1"/>
    <xf numFmtId="9" fontId="12" fillId="0" borderId="5" xfId="0" applyNumberFormat="1" applyFont="1" applyFill="1" applyBorder="1" applyAlignment="1">
      <alignment horizontal="left"/>
    </xf>
    <xf numFmtId="0" fontId="5" fillId="0" borderId="0" xfId="0" applyFont="1" applyFill="1" applyBorder="1"/>
    <xf numFmtId="0" fontId="5" fillId="0" borderId="0" xfId="0" quotePrefix="1" applyFont="1" applyBorder="1" applyAlignment="1">
      <alignment horizontal="center"/>
    </xf>
    <xf numFmtId="0" fontId="4" fillId="0" borderId="5" xfId="0" applyFont="1" applyBorder="1"/>
    <xf numFmtId="0" fontId="11" fillId="0" borderId="5" xfId="0" applyFont="1" applyBorder="1"/>
    <xf numFmtId="0" fontId="13" fillId="0" borderId="0" xfId="0" applyFont="1" applyBorder="1" applyAlignment="1"/>
    <xf numFmtId="3" fontId="11" fillId="3" borderId="0" xfId="0" applyNumberFormat="1" applyFont="1" applyFill="1" applyBorder="1"/>
    <xf numFmtId="9" fontId="11" fillId="0" borderId="0" xfId="0" applyNumberFormat="1" applyFont="1" applyFill="1" applyBorder="1" applyAlignment="1">
      <alignment horizontal="left"/>
    </xf>
    <xf numFmtId="0" fontId="8" fillId="0" borderId="0" xfId="0" applyFont="1" applyBorder="1" applyAlignment="1"/>
    <xf numFmtId="3" fontId="5" fillId="3" borderId="0" xfId="0" applyNumberFormat="1" applyFont="1" applyFill="1" applyBorder="1"/>
    <xf numFmtId="3" fontId="5" fillId="4" borderId="0" xfId="0" applyNumberFormat="1" applyFont="1" applyFill="1" applyBorder="1"/>
    <xf numFmtId="3" fontId="5" fillId="3" borderId="1" xfId="0" applyNumberFormat="1" applyFont="1" applyFill="1" applyBorder="1"/>
    <xf numFmtId="9" fontId="5" fillId="0" borderId="1" xfId="0" applyNumberFormat="1" applyFont="1" applyFill="1" applyBorder="1" applyAlignment="1">
      <alignment horizontal="left"/>
    </xf>
    <xf numFmtId="0" fontId="4" fillId="0" borderId="5" xfId="0" applyFont="1" applyFill="1" applyBorder="1"/>
    <xf numFmtId="3" fontId="5" fillId="0" borderId="0" xfId="0" applyNumberFormat="1" applyFont="1" applyBorder="1"/>
    <xf numFmtId="3" fontId="5" fillId="0" borderId="0" xfId="1" applyNumberFormat="1" applyFont="1" applyFill="1" applyBorder="1"/>
    <xf numFmtId="3" fontId="5" fillId="2" borderId="0" xfId="0" applyNumberFormat="1" applyFont="1" applyFill="1" applyBorder="1"/>
    <xf numFmtId="9" fontId="5" fillId="2" borderId="0" xfId="0" applyNumberFormat="1" applyFont="1" applyFill="1" applyBorder="1" applyAlignment="1">
      <alignment horizontal="left"/>
    </xf>
    <xf numFmtId="3" fontId="5" fillId="0" borderId="0" xfId="0" applyNumberFormat="1" applyFont="1" applyFill="1" applyBorder="1"/>
    <xf numFmtId="3" fontId="4" fillId="0" borderId="0" xfId="0" applyNumberFormat="1" applyFont="1" applyFill="1" applyBorder="1"/>
    <xf numFmtId="0" fontId="12" fillId="0" borderId="5" xfId="0" applyFont="1" applyBorder="1"/>
    <xf numFmtId="0" fontId="12" fillId="0" borderId="7" xfId="0" applyFont="1" applyBorder="1"/>
    <xf numFmtId="0" fontId="12" fillId="0" borderId="1" xfId="0" applyFont="1" applyBorder="1"/>
    <xf numFmtId="9" fontId="4" fillId="2" borderId="0" xfId="0" applyNumberFormat="1" applyFont="1" applyFill="1" applyBorder="1" applyAlignment="1">
      <alignment horizontal="left"/>
    </xf>
    <xf numFmtId="9" fontId="4" fillId="0" borderId="0" xfId="0" applyNumberFormat="1" applyFont="1" applyFill="1" applyBorder="1" applyAlignment="1">
      <alignment horizontal="left"/>
    </xf>
    <xf numFmtId="0" fontId="5" fillId="0" borderId="1" xfId="0" applyFont="1" applyBorder="1"/>
    <xf numFmtId="0" fontId="5" fillId="2" borderId="0" xfId="0" applyFont="1" applyFill="1" applyBorder="1"/>
    <xf numFmtId="3" fontId="6" fillId="0" borderId="0" xfId="0" applyNumberFormat="1" applyFont="1" applyBorder="1"/>
    <xf numFmtId="0" fontId="15" fillId="0" borderId="0" xfId="0" applyFont="1" applyFill="1" applyBorder="1"/>
    <xf numFmtId="0" fontId="6" fillId="0" borderId="0" xfId="0" applyFont="1" applyFill="1" applyBorder="1"/>
    <xf numFmtId="0" fontId="0" fillId="0" borderId="0" xfId="0"/>
    <xf numFmtId="0" fontId="4" fillId="0" borderId="0" xfId="0" applyFont="1" applyBorder="1"/>
    <xf numFmtId="0" fontId="5" fillId="0" borderId="0" xfId="0" applyFont="1" applyBorder="1" applyAlignment="1">
      <alignment horizontal="left"/>
    </xf>
    <xf numFmtId="0" fontId="5" fillId="0" borderId="0" xfId="0" applyFont="1" applyFill="1" applyBorder="1" applyAlignment="1">
      <alignment vertical="center"/>
    </xf>
    <xf numFmtId="0" fontId="5" fillId="0" borderId="0" xfId="0" applyFont="1" applyBorder="1" applyAlignment="1">
      <alignment vertical="center"/>
    </xf>
    <xf numFmtId="0" fontId="5" fillId="0" borderId="2" xfId="0" applyFont="1" applyFill="1" applyBorder="1" applyAlignment="1">
      <alignment vertical="center"/>
    </xf>
    <xf numFmtId="3" fontId="4" fillId="0" borderId="1" xfId="0" applyNumberFormat="1" applyFont="1" applyFill="1" applyBorder="1" applyAlignment="1">
      <alignment vertical="center"/>
    </xf>
    <xf numFmtId="0" fontId="4" fillId="0" borderId="1" xfId="0" applyFont="1" applyBorder="1" applyAlignment="1">
      <alignment vertical="center"/>
    </xf>
    <xf numFmtId="0" fontId="5" fillId="0" borderId="1" xfId="0" applyFont="1" applyFill="1" applyBorder="1" applyAlignment="1">
      <alignment horizontal="center" vertical="center"/>
    </xf>
    <xf numFmtId="0" fontId="6" fillId="0" borderId="0" xfId="3" applyFont="1"/>
    <xf numFmtId="0" fontId="5" fillId="0" borderId="0" xfId="3" applyFont="1" applyBorder="1"/>
    <xf numFmtId="0" fontId="6" fillId="0" borderId="0" xfId="3" applyFont="1" applyFill="1" applyBorder="1" applyAlignment="1">
      <alignment horizontal="left"/>
    </xf>
    <xf numFmtId="0" fontId="5" fillId="0" borderId="0" xfId="3" applyFont="1" applyFill="1" applyBorder="1" applyAlignment="1">
      <alignment horizontal="left"/>
    </xf>
    <xf numFmtId="0" fontId="6" fillId="0" borderId="0" xfId="3" applyFont="1" applyBorder="1"/>
    <xf numFmtId="0" fontId="6" fillId="0" borderId="0" xfId="3" applyFont="1" applyFill="1" applyBorder="1"/>
    <xf numFmtId="0" fontId="5" fillId="2" borderId="0" xfId="3" applyFont="1" applyFill="1" applyBorder="1"/>
    <xf numFmtId="0" fontId="5" fillId="0" borderId="0" xfId="3" applyFont="1" applyFill="1" applyBorder="1"/>
    <xf numFmtId="0" fontId="5" fillId="0" borderId="0" xfId="3" applyFont="1" applyBorder="1" applyAlignment="1">
      <alignment horizontal="left"/>
    </xf>
    <xf numFmtId="166" fontId="6" fillId="0" borderId="0" xfId="3" applyNumberFormat="1" applyFont="1" applyBorder="1"/>
    <xf numFmtId="0" fontId="5" fillId="0" borderId="0" xfId="3" applyFont="1" applyBorder="1" applyAlignment="1">
      <alignment horizontal="center"/>
    </xf>
    <xf numFmtId="0" fontId="4" fillId="0" borderId="1" xfId="3" quotePrefix="1" applyFont="1" applyBorder="1" applyAlignment="1">
      <alignment horizontal="center" wrapText="1"/>
    </xf>
    <xf numFmtId="0" fontId="5" fillId="2" borderId="0" xfId="3" applyFont="1" applyFill="1"/>
    <xf numFmtId="165" fontId="5" fillId="0" borderId="0" xfId="4" applyNumberFormat="1" applyFont="1" applyBorder="1" applyAlignment="1">
      <alignment horizontal="left"/>
    </xf>
    <xf numFmtId="3" fontId="5" fillId="3" borderId="0" xfId="3" applyNumberFormat="1" applyFont="1" applyFill="1" applyBorder="1"/>
    <xf numFmtId="165" fontId="5" fillId="0" borderId="0" xfId="4" applyNumberFormat="1" applyFont="1" applyBorder="1"/>
    <xf numFmtId="3" fontId="5" fillId="2" borderId="0" xfId="3" applyNumberFormat="1" applyFont="1" applyFill="1" applyBorder="1"/>
    <xf numFmtId="3" fontId="5" fillId="2" borderId="1" xfId="3" applyNumberFormat="1" applyFont="1" applyFill="1" applyBorder="1"/>
    <xf numFmtId="165" fontId="5" fillId="0" borderId="1" xfId="4" applyNumberFormat="1" applyFont="1" applyBorder="1" applyAlignment="1">
      <alignment horizontal="left"/>
    </xf>
    <xf numFmtId="3" fontId="5" fillId="0" borderId="0" xfId="3" applyNumberFormat="1" applyFont="1" applyFill="1" applyBorder="1" applyAlignment="1">
      <alignment horizontal="left"/>
    </xf>
    <xf numFmtId="0" fontId="4" fillId="0" borderId="0" xfId="3" applyFont="1" applyFill="1" applyBorder="1"/>
    <xf numFmtId="3" fontId="5" fillId="0" borderId="1" xfId="3" applyNumberFormat="1" applyFont="1" applyFill="1" applyBorder="1" applyAlignment="1">
      <alignment horizontal="left"/>
    </xf>
    <xf numFmtId="3" fontId="5" fillId="3" borderId="1" xfId="3" applyNumberFormat="1" applyFont="1" applyFill="1" applyBorder="1"/>
    <xf numFmtId="3" fontId="5" fillId="0" borderId="0" xfId="3" applyNumberFormat="1" applyFont="1" applyFill="1" applyBorder="1"/>
    <xf numFmtId="165" fontId="11" fillId="0" borderId="0" xfId="4" applyNumberFormat="1" applyFont="1" applyBorder="1"/>
    <xf numFmtId="3" fontId="4" fillId="0" borderId="0" xfId="3" applyNumberFormat="1" applyFont="1" applyFill="1" applyBorder="1" applyAlignment="1">
      <alignment horizontal="left"/>
    </xf>
    <xf numFmtId="0" fontId="4" fillId="0" borderId="0" xfId="3" quotePrefix="1" applyFont="1" applyBorder="1" applyAlignment="1">
      <alignment horizontal="center"/>
    </xf>
    <xf numFmtId="0" fontId="5" fillId="0" borderId="0" xfId="3" applyFont="1"/>
    <xf numFmtId="9" fontId="5" fillId="0" borderId="2" xfId="4" applyFont="1" applyBorder="1" applyAlignment="1">
      <alignment horizontal="left"/>
    </xf>
    <xf numFmtId="3" fontId="5" fillId="3" borderId="2" xfId="3" applyNumberFormat="1" applyFont="1" applyFill="1" applyBorder="1"/>
    <xf numFmtId="9" fontId="5" fillId="0" borderId="0" xfId="4" applyFont="1" applyBorder="1" applyAlignment="1">
      <alignment horizontal="left"/>
    </xf>
    <xf numFmtId="0" fontId="16" fillId="0" borderId="0" xfId="3" applyFont="1"/>
    <xf numFmtId="0" fontId="14" fillId="2" borderId="0" xfId="3" applyFont="1" applyFill="1"/>
    <xf numFmtId="0" fontId="18" fillId="0" borderId="0" xfId="3" applyFont="1" applyFill="1"/>
    <xf numFmtId="9" fontId="18" fillId="0" borderId="0" xfId="4" applyFont="1" applyFill="1"/>
    <xf numFmtId="3" fontId="4" fillId="0" borderId="0" xfId="3" applyNumberFormat="1" applyFont="1" applyFill="1" applyBorder="1"/>
    <xf numFmtId="0" fontId="5" fillId="0" borderId="0" xfId="3" applyFont="1" applyFill="1" applyBorder="1" applyAlignment="1">
      <alignment horizontal="center"/>
    </xf>
    <xf numFmtId="9" fontId="5" fillId="0" borderId="2" xfId="1" applyNumberFormat="1" applyFont="1" applyFill="1" applyBorder="1" applyAlignment="1">
      <alignment horizontal="left"/>
    </xf>
    <xf numFmtId="166" fontId="5" fillId="3" borderId="2" xfId="1" applyNumberFormat="1" applyFont="1" applyFill="1" applyBorder="1"/>
    <xf numFmtId="9" fontId="5" fillId="0" borderId="0" xfId="1" applyNumberFormat="1" applyFont="1" applyFill="1" applyBorder="1" applyAlignment="1">
      <alignment horizontal="left"/>
    </xf>
    <xf numFmtId="166" fontId="5" fillId="3" borderId="0" xfId="1" applyNumberFormat="1" applyFont="1" applyFill="1" applyBorder="1"/>
    <xf numFmtId="9" fontId="6" fillId="0" borderId="0" xfId="4" applyFont="1"/>
    <xf numFmtId="166" fontId="4" fillId="0" borderId="9" xfId="1" applyNumberFormat="1" applyFont="1" applyFill="1" applyBorder="1"/>
    <xf numFmtId="166" fontId="4" fillId="0" borderId="9" xfId="1" applyNumberFormat="1" applyFont="1" applyFill="1" applyBorder="1" applyAlignment="1">
      <alignment horizontal="left"/>
    </xf>
    <xf numFmtId="166" fontId="15" fillId="0" borderId="9" xfId="1" applyNumberFormat="1" applyFont="1" applyFill="1" applyBorder="1" applyAlignment="1">
      <alignment horizontal="left"/>
    </xf>
    <xf numFmtId="0" fontId="4" fillId="0" borderId="0" xfId="3" applyFont="1" applyFill="1"/>
    <xf numFmtId="0" fontId="15" fillId="0" borderId="0" xfId="3" applyFont="1" applyFill="1"/>
    <xf numFmtId="0" fontId="5" fillId="0" borderId="0" xfId="3" applyFont="1" applyFill="1" applyAlignment="1">
      <alignment horizontal="left"/>
    </xf>
    <xf numFmtId="166" fontId="19" fillId="0" borderId="0" xfId="1" applyNumberFormat="1" applyFont="1" applyBorder="1"/>
    <xf numFmtId="166" fontId="5" fillId="0" borderId="0" xfId="1" applyNumberFormat="1" applyFont="1" applyBorder="1"/>
    <xf numFmtId="0" fontId="0" fillId="0" borderId="0" xfId="0" applyBorder="1"/>
    <xf numFmtId="0" fontId="2" fillId="0" borderId="0" xfId="0" applyFont="1" applyAlignment="1">
      <alignment vertical="top"/>
    </xf>
    <xf numFmtId="9" fontId="5" fillId="5" borderId="0" xfId="0" applyNumberFormat="1" applyFont="1" applyFill="1" applyBorder="1" applyAlignment="1">
      <alignment horizontal="left"/>
    </xf>
    <xf numFmtId="0" fontId="20" fillId="0" borderId="0" xfId="0" applyFont="1"/>
    <xf numFmtId="0" fontId="20" fillId="2" borderId="0" xfId="0" applyFont="1" applyFill="1"/>
    <xf numFmtId="0" fontId="20" fillId="0" borderId="0" xfId="0" applyFont="1" applyFill="1"/>
    <xf numFmtId="9" fontId="5" fillId="2" borderId="1" xfId="0" applyNumberFormat="1" applyFont="1" applyFill="1" applyBorder="1" applyAlignment="1">
      <alignment horizontal="left"/>
    </xf>
    <xf numFmtId="0" fontId="5" fillId="2" borderId="4" xfId="0" applyFont="1" applyFill="1" applyBorder="1"/>
    <xf numFmtId="9" fontId="5" fillId="0" borderId="4" xfId="0" applyNumberFormat="1" applyFont="1" applyFill="1" applyBorder="1" applyAlignment="1">
      <alignment horizontal="left"/>
    </xf>
    <xf numFmtId="0" fontId="5" fillId="0" borderId="11" xfId="0" applyFont="1" applyBorder="1"/>
    <xf numFmtId="3" fontId="5" fillId="3" borderId="12" xfId="0" applyNumberFormat="1" applyFont="1" applyFill="1" applyBorder="1"/>
    <xf numFmtId="9" fontId="5" fillId="0" borderId="12" xfId="0" applyNumberFormat="1" applyFont="1" applyFill="1" applyBorder="1"/>
    <xf numFmtId="9" fontId="5" fillId="5" borderId="12" xfId="0" applyNumberFormat="1" applyFont="1" applyFill="1" applyBorder="1"/>
    <xf numFmtId="9" fontId="5" fillId="5" borderId="13" xfId="0" applyNumberFormat="1" applyFont="1" applyFill="1" applyBorder="1"/>
    <xf numFmtId="0" fontId="5" fillId="6" borderId="5" xfId="0" applyFont="1" applyFill="1" applyBorder="1"/>
    <xf numFmtId="0" fontId="17" fillId="6" borderId="6" xfId="0" applyFont="1" applyFill="1" applyBorder="1"/>
    <xf numFmtId="0" fontId="17" fillId="6" borderId="2" xfId="0" applyFont="1" applyFill="1" applyBorder="1"/>
    <xf numFmtId="0" fontId="17" fillId="6" borderId="5" xfId="0" applyFont="1" applyFill="1" applyBorder="1"/>
    <xf numFmtId="0" fontId="17" fillId="6" borderId="0" xfId="0" applyFont="1" applyFill="1" applyBorder="1"/>
    <xf numFmtId="0" fontId="14" fillId="6" borderId="0" xfId="0" quotePrefix="1" applyFont="1" applyFill="1" applyBorder="1" applyAlignment="1">
      <alignment horizontal="center"/>
    </xf>
    <xf numFmtId="9" fontId="17" fillId="6" borderId="0" xfId="0" applyNumberFormat="1" applyFont="1" applyFill="1" applyBorder="1" applyAlignment="1">
      <alignment horizontal="left"/>
    </xf>
    <xf numFmtId="9" fontId="17" fillId="6" borderId="4" xfId="0" applyNumberFormat="1" applyFont="1" applyFill="1" applyBorder="1" applyAlignment="1">
      <alignment horizontal="left"/>
    </xf>
    <xf numFmtId="0" fontId="5" fillId="0" borderId="4" xfId="0" applyFont="1" applyBorder="1"/>
    <xf numFmtId="9" fontId="11" fillId="0" borderId="4" xfId="0" applyNumberFormat="1" applyFont="1" applyFill="1" applyBorder="1" applyAlignment="1">
      <alignment horizontal="left"/>
    </xf>
    <xf numFmtId="9" fontId="5" fillId="0" borderId="3" xfId="0" applyNumberFormat="1" applyFont="1" applyFill="1" applyBorder="1" applyAlignment="1">
      <alignment horizontal="left"/>
    </xf>
    <xf numFmtId="9" fontId="4" fillId="2" borderId="4" xfId="0" applyNumberFormat="1" applyFont="1" applyFill="1" applyBorder="1" applyAlignment="1">
      <alignment horizontal="left"/>
    </xf>
    <xf numFmtId="9" fontId="4" fillId="0" borderId="4" xfId="0" applyNumberFormat="1" applyFont="1" applyFill="1" applyBorder="1" applyAlignment="1">
      <alignment horizontal="left"/>
    </xf>
    <xf numFmtId="0" fontId="5" fillId="6" borderId="2" xfId="0" applyFont="1" applyFill="1" applyBorder="1"/>
    <xf numFmtId="0" fontId="5" fillId="0" borderId="7" xfId="0" applyFont="1" applyBorder="1"/>
    <xf numFmtId="0" fontId="5" fillId="6" borderId="7" xfId="0" applyFont="1" applyFill="1" applyBorder="1"/>
    <xf numFmtId="0" fontId="5" fillId="0" borderId="5" xfId="3" applyFont="1" applyBorder="1"/>
    <xf numFmtId="165" fontId="5" fillId="0" borderId="4" xfId="4" applyNumberFormat="1" applyFont="1" applyBorder="1"/>
    <xf numFmtId="0" fontId="4" fillId="0" borderId="5" xfId="3" applyFont="1" applyBorder="1"/>
    <xf numFmtId="0" fontId="4" fillId="0" borderId="7" xfId="3" applyFont="1" applyFill="1" applyBorder="1"/>
    <xf numFmtId="0" fontId="5" fillId="0" borderId="5" xfId="3" applyFont="1" applyFill="1" applyBorder="1"/>
    <xf numFmtId="0" fontId="4" fillId="0" borderId="4" xfId="3" applyFont="1" applyFill="1" applyBorder="1"/>
    <xf numFmtId="0" fontId="5" fillId="0" borderId="7" xfId="3" applyFont="1" applyFill="1" applyBorder="1"/>
    <xf numFmtId="0" fontId="4" fillId="0" borderId="5" xfId="3" applyFont="1" applyFill="1" applyBorder="1"/>
    <xf numFmtId="0" fontId="5" fillId="2" borderId="5" xfId="3" applyFont="1" applyFill="1" applyBorder="1"/>
    <xf numFmtId="0" fontId="6" fillId="0" borderId="4" xfId="3" applyFont="1" applyFill="1" applyBorder="1"/>
    <xf numFmtId="0" fontId="4" fillId="2" borderId="5" xfId="3" applyFont="1" applyFill="1" applyBorder="1"/>
    <xf numFmtId="0" fontId="5" fillId="0" borderId="3" xfId="3" applyFont="1" applyBorder="1" applyAlignment="1">
      <alignment horizontal="left"/>
    </xf>
    <xf numFmtId="0" fontId="5" fillId="2" borderId="6" xfId="3" applyFont="1" applyFill="1" applyBorder="1"/>
    <xf numFmtId="9" fontId="5" fillId="0" borderId="8" xfId="4" applyFont="1" applyBorder="1" applyAlignment="1">
      <alignment horizontal="left"/>
    </xf>
    <xf numFmtId="9" fontId="5" fillId="0" borderId="4" xfId="4" applyFont="1" applyBorder="1" applyAlignment="1">
      <alignment horizontal="left"/>
    </xf>
    <xf numFmtId="0" fontId="6" fillId="0" borderId="5" xfId="3" applyFont="1" applyBorder="1"/>
    <xf numFmtId="0" fontId="5" fillId="0" borderId="3" xfId="3" applyFont="1" applyFill="1" applyBorder="1" applyAlignment="1">
      <alignment horizontal="center"/>
    </xf>
    <xf numFmtId="0" fontId="5" fillId="0" borderId="6" xfId="3" applyFont="1" applyBorder="1"/>
    <xf numFmtId="9" fontId="5" fillId="0" borderId="4" xfId="1" applyNumberFormat="1" applyFont="1" applyFill="1" applyBorder="1"/>
    <xf numFmtId="0" fontId="4" fillId="0" borderId="14" xfId="3" applyFont="1" applyFill="1" applyBorder="1"/>
    <xf numFmtId="166" fontId="5" fillId="0" borderId="4" xfId="1" applyNumberFormat="1" applyFont="1" applyBorder="1"/>
    <xf numFmtId="0" fontId="6" fillId="0" borderId="5" xfId="0" applyFont="1" applyBorder="1"/>
    <xf numFmtId="1" fontId="6" fillId="0" borderId="0" xfId="0" applyNumberFormat="1" applyFont="1" applyBorder="1"/>
    <xf numFmtId="9" fontId="6" fillId="0" borderId="0" xfId="0" applyNumberFormat="1" applyFont="1" applyBorder="1"/>
    <xf numFmtId="0" fontId="6" fillId="0" borderId="0" xfId="0" applyFont="1" applyBorder="1"/>
    <xf numFmtId="0" fontId="5" fillId="0" borderId="0" xfId="0" applyFont="1" applyBorder="1" applyAlignment="1">
      <alignment horizontal="center" vertical="top" wrapText="1"/>
    </xf>
    <xf numFmtId="0" fontId="5" fillId="0" borderId="4" xfId="0" applyFont="1" applyBorder="1" applyAlignment="1">
      <alignment horizontal="center" vertical="top" wrapText="1"/>
    </xf>
    <xf numFmtId="0" fontId="0" fillId="0" borderId="5" xfId="0" applyBorder="1"/>
    <xf numFmtId="0" fontId="0" fillId="0" borderId="4" xfId="0" applyBorder="1"/>
    <xf numFmtId="166" fontId="5" fillId="2" borderId="0" xfId="1" applyNumberFormat="1" applyFont="1" applyFill="1" applyBorder="1"/>
    <xf numFmtId="0" fontId="4" fillId="2" borderId="7" xfId="3" applyFont="1" applyFill="1" applyBorder="1"/>
    <xf numFmtId="0" fontId="4" fillId="2" borderId="1" xfId="3" quotePrefix="1" applyFont="1" applyFill="1" applyBorder="1" applyAlignment="1">
      <alignment horizontal="center" wrapText="1"/>
    </xf>
    <xf numFmtId="3" fontId="5" fillId="2" borderId="1" xfId="3" applyNumberFormat="1" applyFont="1" applyFill="1" applyBorder="1" applyAlignment="1">
      <alignment horizontal="left" wrapText="1"/>
    </xf>
    <xf numFmtId="0" fontId="4" fillId="2" borderId="1" xfId="3" quotePrefix="1" applyFont="1" applyFill="1" applyBorder="1" applyAlignment="1">
      <alignment horizontal="center"/>
    </xf>
    <xf numFmtId="165" fontId="11" fillId="0" borderId="0" xfId="4" applyNumberFormat="1" applyFont="1" applyFill="1" applyBorder="1"/>
    <xf numFmtId="0" fontId="4" fillId="2" borderId="0" xfId="0" applyFont="1" applyFill="1"/>
    <xf numFmtId="0" fontId="8" fillId="0" borderId="0" xfId="0" applyFont="1"/>
    <xf numFmtId="0" fontId="5" fillId="2" borderId="0" xfId="0" applyFont="1" applyFill="1"/>
    <xf numFmtId="3" fontId="21" fillId="4" borderId="10" xfId="0" applyNumberFormat="1" applyFont="1" applyFill="1" applyBorder="1"/>
    <xf numFmtId="3" fontId="4" fillId="4" borderId="10" xfId="0" applyNumberFormat="1" applyFont="1" applyFill="1" applyBorder="1"/>
    <xf numFmtId="10" fontId="8" fillId="4" borderId="10" xfId="0" applyNumberFormat="1" applyFont="1" applyFill="1" applyBorder="1"/>
    <xf numFmtId="0" fontId="22" fillId="2" borderId="0" xfId="0" applyFont="1" applyFill="1"/>
    <xf numFmtId="0" fontId="8" fillId="2" borderId="0" xfId="0" applyFont="1" applyFill="1"/>
    <xf numFmtId="165" fontId="5" fillId="0" borderId="0" xfId="5" applyNumberFormat="1" applyFont="1" applyBorder="1"/>
    <xf numFmtId="165" fontId="5" fillId="0" borderId="4" xfId="5" applyNumberFormat="1" applyFont="1" applyBorder="1"/>
    <xf numFmtId="165" fontId="5" fillId="0" borderId="1" xfId="5" applyNumberFormat="1" applyFont="1" applyBorder="1"/>
    <xf numFmtId="165" fontId="5" fillId="0" borderId="3" xfId="5" applyNumberFormat="1" applyFont="1" applyBorder="1"/>
    <xf numFmtId="0" fontId="4" fillId="0" borderId="1" xfId="3" applyFont="1" applyBorder="1"/>
    <xf numFmtId="0" fontId="6" fillId="0" borderId="1" xfId="3" applyFont="1" applyBorder="1"/>
    <xf numFmtId="0" fontId="5" fillId="0" borderId="1" xfId="3" applyFont="1" applyFill="1" applyBorder="1" applyAlignment="1">
      <alignment horizontal="left"/>
    </xf>
    <xf numFmtId="166" fontId="6" fillId="0" borderId="1" xfId="3" applyNumberFormat="1" applyFont="1" applyBorder="1"/>
    <xf numFmtId="0" fontId="6" fillId="0" borderId="1" xfId="3" applyFont="1" applyFill="1" applyBorder="1" applyAlignment="1">
      <alignment horizontal="left"/>
    </xf>
    <xf numFmtId="0" fontId="6" fillId="0" borderId="1" xfId="3" applyFont="1" applyFill="1" applyBorder="1"/>
    <xf numFmtId="0" fontId="6" fillId="0" borderId="3" xfId="3" applyFont="1" applyFill="1" applyBorder="1"/>
    <xf numFmtId="0" fontId="5" fillId="0" borderId="4" xfId="3" applyFont="1" applyBorder="1" applyAlignment="1">
      <alignment horizontal="left"/>
    </xf>
    <xf numFmtId="9" fontId="5" fillId="0" borderId="8" xfId="1" applyNumberFormat="1" applyFont="1" applyFill="1" applyBorder="1" applyAlignment="1">
      <alignment horizontal="left"/>
    </xf>
    <xf numFmtId="9" fontId="5" fillId="0" borderId="4" xfId="1" applyNumberFormat="1" applyFont="1" applyFill="1" applyBorder="1" applyAlignment="1">
      <alignment horizontal="left"/>
    </xf>
    <xf numFmtId="3" fontId="4" fillId="0" borderId="1" xfId="3" applyNumberFormat="1" applyFont="1" applyFill="1" applyBorder="1"/>
    <xf numFmtId="3" fontId="4" fillId="0" borderId="1" xfId="3" applyNumberFormat="1" applyFont="1" applyFill="1" applyBorder="1" applyAlignment="1">
      <alignment horizontal="left"/>
    </xf>
    <xf numFmtId="0" fontId="4" fillId="0" borderId="1" xfId="3" applyFont="1" applyFill="1" applyBorder="1"/>
    <xf numFmtId="0" fontId="4" fillId="0" borderId="3" xfId="3" applyFont="1" applyFill="1" applyBorder="1"/>
    <xf numFmtId="0" fontId="14" fillId="2" borderId="0" xfId="3" applyFont="1" applyFill="1" applyBorder="1"/>
    <xf numFmtId="0" fontId="5" fillId="0" borderId="7" xfId="3" applyFont="1" applyBorder="1"/>
    <xf numFmtId="166" fontId="4" fillId="0" borderId="15" xfId="1" applyNumberFormat="1" applyFont="1" applyFill="1" applyBorder="1"/>
    <xf numFmtId="0" fontId="6" fillId="0" borderId="2" xfId="3" applyFont="1" applyBorder="1"/>
    <xf numFmtId="165" fontId="5" fillId="0" borderId="1" xfId="4" applyNumberFormat="1" applyFont="1" applyBorder="1"/>
    <xf numFmtId="165" fontId="5" fillId="0" borderId="3" xfId="4" applyNumberFormat="1" applyFont="1" applyBorder="1"/>
    <xf numFmtId="0" fontId="4" fillId="0" borderId="14" xfId="3" applyFont="1" applyBorder="1"/>
    <xf numFmtId="3" fontId="5" fillId="2" borderId="9" xfId="3" applyNumberFormat="1" applyFont="1" applyFill="1" applyBorder="1"/>
    <xf numFmtId="165" fontId="5" fillId="0" borderId="9" xfId="4" applyNumberFormat="1" applyFont="1" applyBorder="1" applyAlignment="1">
      <alignment horizontal="left"/>
    </xf>
    <xf numFmtId="0" fontId="0" fillId="0" borderId="9" xfId="0" applyBorder="1"/>
    <xf numFmtId="165" fontId="5" fillId="0" borderId="15" xfId="4" applyNumberFormat="1" applyFont="1" applyBorder="1"/>
    <xf numFmtId="3" fontId="5" fillId="0" borderId="9" xfId="3" applyNumberFormat="1" applyFont="1" applyFill="1" applyBorder="1" applyAlignment="1">
      <alignment horizontal="left"/>
    </xf>
    <xf numFmtId="165" fontId="5" fillId="0" borderId="9" xfId="4" applyNumberFormat="1" applyFont="1" applyBorder="1"/>
    <xf numFmtId="0" fontId="4" fillId="2" borderId="14" xfId="3" applyFont="1" applyFill="1" applyBorder="1"/>
    <xf numFmtId="3" fontId="4" fillId="0" borderId="9" xfId="3" applyNumberFormat="1" applyFont="1" applyFill="1" applyBorder="1"/>
    <xf numFmtId="3" fontId="4" fillId="0" borderId="9" xfId="3" applyNumberFormat="1" applyFont="1" applyFill="1" applyBorder="1" applyAlignment="1">
      <alignment horizontal="left"/>
    </xf>
    <xf numFmtId="9" fontId="4" fillId="0" borderId="9" xfId="5" applyFont="1" applyFill="1" applyBorder="1" applyAlignment="1">
      <alignment horizontal="left"/>
    </xf>
    <xf numFmtId="0" fontId="4" fillId="0" borderId="9" xfId="3" applyFont="1" applyFill="1" applyBorder="1"/>
    <xf numFmtId="9" fontId="4" fillId="0" borderId="15" xfId="5" applyFont="1" applyFill="1" applyBorder="1" applyAlignment="1">
      <alignment horizontal="left"/>
    </xf>
    <xf numFmtId="3" fontId="5" fillId="2" borderId="3" xfId="3" applyNumberFormat="1" applyFont="1" applyFill="1" applyBorder="1" applyAlignment="1">
      <alignment horizontal="left" wrapText="1"/>
    </xf>
    <xf numFmtId="165" fontId="5" fillId="0" borderId="3" xfId="4" applyNumberFormat="1" applyFont="1" applyBorder="1" applyAlignment="1">
      <alignment horizontal="left"/>
    </xf>
    <xf numFmtId="165" fontId="5" fillId="0" borderId="0" xfId="0" applyNumberFormat="1" applyFont="1" applyFill="1" applyBorder="1" applyAlignment="1">
      <alignment horizontal="center"/>
    </xf>
    <xf numFmtId="0" fontId="5" fillId="0" borderId="0" xfId="0" applyFont="1" applyBorder="1" applyAlignment="1">
      <alignment horizontal="center"/>
    </xf>
    <xf numFmtId="9" fontId="5" fillId="0" borderId="0" xfId="0" applyNumberFormat="1" applyFont="1" applyFill="1" applyBorder="1" applyAlignment="1">
      <alignment horizontal="center"/>
    </xf>
    <xf numFmtId="0" fontId="23" fillId="0" borderId="0" xfId="0" applyFont="1"/>
    <xf numFmtId="0" fontId="24" fillId="0" borderId="0" xfId="0" applyFont="1" applyBorder="1"/>
    <xf numFmtId="0" fontId="24" fillId="0" borderId="0" xfId="0" applyFont="1"/>
    <xf numFmtId="0" fontId="25" fillId="2" borderId="0" xfId="0" applyFont="1" applyFill="1"/>
    <xf numFmtId="9" fontId="5" fillId="5" borderId="9" xfId="0" applyNumberFormat="1" applyFont="1" applyFill="1" applyBorder="1" applyAlignment="1">
      <alignment horizontal="left"/>
    </xf>
    <xf numFmtId="9" fontId="4" fillId="0" borderId="9" xfId="0" applyNumberFormat="1" applyFont="1" applyFill="1" applyBorder="1" applyAlignment="1">
      <alignment horizontal="left"/>
    </xf>
    <xf numFmtId="3" fontId="4" fillId="3" borderId="9" xfId="0" applyNumberFormat="1" applyFont="1" applyFill="1" applyBorder="1"/>
    <xf numFmtId="9" fontId="4" fillId="5" borderId="9" xfId="0" applyNumberFormat="1" applyFont="1" applyFill="1" applyBorder="1" applyAlignment="1">
      <alignment horizontal="left"/>
    </xf>
    <xf numFmtId="3" fontId="12" fillId="3" borderId="9" xfId="0" applyNumberFormat="1" applyFont="1" applyFill="1" applyBorder="1"/>
    <xf numFmtId="9" fontId="12" fillId="0" borderId="9" xfId="0" applyNumberFormat="1" applyFont="1" applyFill="1" applyBorder="1" applyAlignment="1">
      <alignment horizontal="left"/>
    </xf>
    <xf numFmtId="3" fontId="12" fillId="4" borderId="9" xfId="0" applyNumberFormat="1" applyFont="1" applyFill="1" applyBorder="1"/>
    <xf numFmtId="9" fontId="5" fillId="0" borderId="12" xfId="0" applyNumberFormat="1" applyFont="1" applyFill="1" applyBorder="1" applyAlignment="1">
      <alignment horizontal="left"/>
    </xf>
    <xf numFmtId="9" fontId="5" fillId="5" borderId="12" xfId="0" applyNumberFormat="1" applyFont="1" applyFill="1" applyBorder="1" applyAlignment="1">
      <alignment horizontal="left"/>
    </xf>
    <xf numFmtId="9" fontId="4" fillId="0" borderId="12" xfId="0" applyNumberFormat="1" applyFont="1" applyFill="1" applyBorder="1" applyAlignment="1">
      <alignment horizontal="left"/>
    </xf>
    <xf numFmtId="9" fontId="4" fillId="0" borderId="15" xfId="0" applyNumberFormat="1" applyFont="1" applyFill="1" applyBorder="1" applyAlignment="1">
      <alignment horizontal="left"/>
    </xf>
    <xf numFmtId="9" fontId="4" fillId="0" borderId="13" xfId="0" applyNumberFormat="1" applyFont="1" applyFill="1" applyBorder="1" applyAlignment="1">
      <alignment horizontal="left"/>
    </xf>
    <xf numFmtId="9" fontId="12" fillId="0" borderId="15" xfId="0" applyNumberFormat="1" applyFont="1" applyFill="1" applyBorder="1" applyAlignment="1">
      <alignment horizontal="left"/>
    </xf>
    <xf numFmtId="0" fontId="5" fillId="0" borderId="0" xfId="0" applyFont="1" applyAlignment="1">
      <alignment vertical="top" wrapText="1"/>
    </xf>
    <xf numFmtId="166" fontId="5" fillId="2" borderId="1" xfId="1" applyNumberFormat="1" applyFont="1" applyFill="1" applyBorder="1"/>
    <xf numFmtId="166" fontId="5" fillId="0" borderId="1" xfId="1" applyNumberFormat="1" applyFont="1" applyBorder="1"/>
    <xf numFmtId="166" fontId="5" fillId="0" borderId="3" xfId="1" applyNumberFormat="1" applyFont="1" applyBorder="1"/>
    <xf numFmtId="166" fontId="5" fillId="0" borderId="1" xfId="1" applyNumberFormat="1" applyFont="1" applyBorder="1" applyAlignment="1">
      <alignment horizontal="center"/>
    </xf>
    <xf numFmtId="166" fontId="5" fillId="0" borderId="3" xfId="0" applyNumberFormat="1" applyFont="1" applyBorder="1"/>
    <xf numFmtId="166" fontId="4" fillId="0" borderId="9" xfId="1" applyNumberFormat="1" applyFont="1" applyBorder="1"/>
    <xf numFmtId="166" fontId="4" fillId="0" borderId="15" xfId="1" applyNumberFormat="1" applyFont="1" applyBorder="1"/>
    <xf numFmtId="0" fontId="5" fillId="0" borderId="2" xfId="0" applyFont="1" applyBorder="1"/>
    <xf numFmtId="166" fontId="5" fillId="0" borderId="2" xfId="1" applyNumberFormat="1" applyFont="1" applyBorder="1"/>
    <xf numFmtId="166" fontId="5" fillId="0" borderId="8" xfId="1" applyNumberFormat="1" applyFont="1" applyBorder="1"/>
    <xf numFmtId="0" fontId="5" fillId="2" borderId="5" xfId="0" applyFont="1" applyFill="1" applyBorder="1"/>
    <xf numFmtId="0" fontId="5" fillId="2" borderId="7" xfId="0" applyFont="1" applyFill="1" applyBorder="1"/>
    <xf numFmtId="0" fontId="0" fillId="0" borderId="7" xfId="0" applyBorder="1"/>
    <xf numFmtId="0" fontId="0" fillId="0" borderId="12" xfId="0" applyBorder="1"/>
    <xf numFmtId="0" fontId="14" fillId="6" borderId="6" xfId="3" applyFont="1" applyFill="1" applyBorder="1" applyAlignment="1">
      <alignment vertical="top"/>
    </xf>
    <xf numFmtId="0" fontId="14" fillId="6" borderId="6" xfId="3" applyFont="1" applyFill="1" applyBorder="1"/>
    <xf numFmtId="0" fontId="14" fillId="6" borderId="5" xfId="3" applyFont="1" applyFill="1" applyBorder="1"/>
    <xf numFmtId="0" fontId="21" fillId="2" borderId="0" xfId="0" quotePrefix="1" applyFont="1" applyFill="1" applyBorder="1" applyAlignment="1">
      <alignment horizontal="center"/>
    </xf>
    <xf numFmtId="9" fontId="8" fillId="2" borderId="0" xfId="0" applyNumberFormat="1" applyFont="1" applyFill="1" applyBorder="1" applyAlignment="1">
      <alignment horizontal="left"/>
    </xf>
    <xf numFmtId="9" fontId="8" fillId="2" borderId="4" xfId="0" applyNumberFormat="1" applyFont="1" applyFill="1" applyBorder="1" applyAlignment="1">
      <alignment horizontal="left"/>
    </xf>
    <xf numFmtId="0" fontId="4" fillId="0" borderId="5" xfId="0" applyFont="1" applyBorder="1" applyAlignment="1">
      <alignment horizontal="left" vertical="top" wrapText="1"/>
    </xf>
    <xf numFmtId="164" fontId="5" fillId="0" borderId="0" xfId="1" applyFont="1" applyBorder="1" applyAlignment="1">
      <alignment horizontal="center" vertical="top" wrapText="1"/>
    </xf>
    <xf numFmtId="166" fontId="5" fillId="0" borderId="0" xfId="0" applyNumberFormat="1" applyFont="1" applyBorder="1"/>
    <xf numFmtId="166" fontId="5" fillId="0" borderId="9" xfId="0" applyNumberFormat="1" applyFont="1" applyBorder="1"/>
    <xf numFmtId="166" fontId="5" fillId="0" borderId="15" xfId="0" applyNumberFormat="1" applyFont="1" applyBorder="1"/>
    <xf numFmtId="0" fontId="5" fillId="0" borderId="0" xfId="1" applyNumberFormat="1" applyFont="1" applyBorder="1" applyAlignment="1">
      <alignment horizontal="center" vertical="top" wrapText="1"/>
    </xf>
    <xf numFmtId="0" fontId="4" fillId="2" borderId="5" xfId="0" applyFont="1" applyFill="1" applyBorder="1"/>
    <xf numFmtId="166" fontId="5" fillId="0" borderId="0" xfId="1" applyNumberFormat="1" applyFont="1" applyBorder="1" applyAlignment="1">
      <alignment horizontal="center" vertical="top" wrapText="1"/>
    </xf>
    <xf numFmtId="0" fontId="4" fillId="0" borderId="0" xfId="1" applyNumberFormat="1" applyFont="1" applyBorder="1" applyAlignment="1">
      <alignment horizontal="center" vertical="center" wrapText="1"/>
    </xf>
    <xf numFmtId="0" fontId="4" fillId="2" borderId="0" xfId="1" applyNumberFormat="1" applyFont="1" applyFill="1" applyBorder="1" applyAlignment="1">
      <alignment horizontal="center" vertical="center" wrapText="1"/>
    </xf>
    <xf numFmtId="1" fontId="6" fillId="0" borderId="2" xfId="0" applyNumberFormat="1" applyFont="1" applyBorder="1"/>
    <xf numFmtId="0" fontId="4" fillId="2" borderId="4" xfId="1" applyNumberFormat="1" applyFont="1" applyFill="1" applyBorder="1" applyAlignment="1">
      <alignment horizontal="center" vertical="center" wrapText="1"/>
    </xf>
    <xf numFmtId="0" fontId="14" fillId="7" borderId="6" xfId="0" applyFont="1" applyFill="1" applyBorder="1" applyAlignment="1">
      <alignment horizontal="left" vertical="top" wrapText="1"/>
    </xf>
    <xf numFmtId="0" fontId="4" fillId="0" borderId="2" xfId="0" applyFont="1" applyBorder="1" applyAlignment="1">
      <alignment vertical="top"/>
    </xf>
    <xf numFmtId="166" fontId="5" fillId="0" borderId="1" xfId="0" applyNumberFormat="1" applyFont="1" applyBorder="1"/>
    <xf numFmtId="0" fontId="14" fillId="7" borderId="16" xfId="0" applyFont="1" applyFill="1" applyBorder="1" applyAlignment="1">
      <alignment vertical="top"/>
    </xf>
    <xf numFmtId="0" fontId="21" fillId="4" borderId="10" xfId="0" applyFont="1" applyFill="1" applyBorder="1" applyAlignment="1">
      <alignment horizontal="center" vertical="center" wrapText="1"/>
    </xf>
    <xf numFmtId="0" fontId="21" fillId="4" borderId="10" xfId="0" applyFont="1" applyFill="1" applyBorder="1" applyAlignment="1">
      <alignment horizontal="center" vertical="center"/>
    </xf>
    <xf numFmtId="0" fontId="21" fillId="4" borderId="4" xfId="0" applyFont="1" applyFill="1" applyBorder="1" applyAlignment="1">
      <alignment horizontal="center" vertical="center"/>
    </xf>
    <xf numFmtId="0" fontId="8" fillId="4" borderId="3" xfId="0" applyFont="1" applyFill="1" applyBorder="1" applyAlignment="1">
      <alignment vertical="center"/>
    </xf>
    <xf numFmtId="3" fontId="21" fillId="4" borderId="4" xfId="0" applyNumberFormat="1" applyFont="1" applyFill="1" applyBorder="1" applyAlignment="1">
      <alignment horizontal="center" vertical="center"/>
    </xf>
    <xf numFmtId="0" fontId="5" fillId="6" borderId="13" xfId="0" applyFont="1" applyFill="1" applyBorder="1"/>
    <xf numFmtId="0" fontId="4" fillId="2" borderId="1" xfId="0" quotePrefix="1" applyFont="1" applyFill="1" applyBorder="1" applyAlignment="1">
      <alignment horizontal="center"/>
    </xf>
    <xf numFmtId="0" fontId="5" fillId="2" borderId="11" xfId="0" applyFont="1" applyFill="1" applyBorder="1"/>
    <xf numFmtId="9" fontId="5" fillId="5" borderId="3" xfId="0" applyNumberFormat="1" applyFont="1" applyFill="1" applyBorder="1"/>
    <xf numFmtId="9" fontId="5" fillId="2" borderId="12" xfId="0" applyNumberFormat="1" applyFont="1" applyFill="1" applyBorder="1" applyAlignment="1">
      <alignment horizontal="left"/>
    </xf>
    <xf numFmtId="0" fontId="4" fillId="0" borderId="14" xfId="0" applyFont="1" applyFill="1" applyBorder="1"/>
    <xf numFmtId="3" fontId="4" fillId="0" borderId="9" xfId="0" applyNumberFormat="1" applyFont="1" applyFill="1" applyBorder="1"/>
    <xf numFmtId="0" fontId="4" fillId="0" borderId="9" xfId="0" applyFont="1" applyFill="1" applyBorder="1"/>
    <xf numFmtId="10" fontId="4" fillId="0" borderId="9" xfId="0" applyNumberFormat="1" applyFont="1" applyFill="1" applyBorder="1"/>
    <xf numFmtId="10" fontId="4" fillId="0" borderId="15" xfId="0" applyNumberFormat="1" applyFont="1" applyFill="1" applyBorder="1"/>
    <xf numFmtId="0" fontId="14" fillId="6" borderId="6" xfId="0" applyFont="1" applyFill="1" applyBorder="1"/>
    <xf numFmtId="0" fontId="5" fillId="2" borderId="2" xfId="0" applyFont="1" applyFill="1" applyBorder="1"/>
    <xf numFmtId="0" fontId="6" fillId="2" borderId="2" xfId="0" applyFont="1" applyFill="1" applyBorder="1"/>
    <xf numFmtId="0" fontId="6" fillId="2" borderId="8" xfId="0" applyFont="1" applyFill="1" applyBorder="1"/>
    <xf numFmtId="0" fontId="5" fillId="6" borderId="1" xfId="0" applyFont="1" applyFill="1" applyBorder="1" applyAlignment="1">
      <alignment horizontal="center"/>
    </xf>
    <xf numFmtId="0" fontId="5" fillId="2" borderId="6" xfId="0" applyFont="1" applyFill="1" applyBorder="1"/>
    <xf numFmtId="0" fontId="5" fillId="2" borderId="2" xfId="0" applyFont="1" applyFill="1" applyBorder="1" applyAlignment="1">
      <alignment horizontal="center"/>
    </xf>
    <xf numFmtId="0" fontId="5" fillId="2" borderId="1" xfId="0" applyFont="1" applyFill="1" applyBorder="1" applyAlignment="1">
      <alignment horizontal="center"/>
    </xf>
    <xf numFmtId="0" fontId="6" fillId="2" borderId="1" xfId="0" applyFont="1" applyFill="1" applyBorder="1" applyAlignment="1">
      <alignment horizontal="center"/>
    </xf>
    <xf numFmtId="0" fontId="4" fillId="2" borderId="1" xfId="0" applyFont="1" applyFill="1" applyBorder="1" applyAlignment="1">
      <alignment horizontal="center"/>
    </xf>
    <xf numFmtId="0" fontId="0" fillId="0" borderId="0" xfId="0" applyBorder="1" applyAlignment="1">
      <alignment vertical="center" wrapText="1"/>
    </xf>
    <xf numFmtId="0" fontId="0" fillId="0" borderId="4" xfId="0" applyBorder="1" applyAlignment="1">
      <alignment vertical="center" wrapText="1"/>
    </xf>
    <xf numFmtId="0" fontId="17" fillId="2" borderId="0" xfId="3" applyFont="1" applyFill="1" applyBorder="1" applyAlignment="1">
      <alignment horizontal="center" vertical="center" wrapText="1"/>
    </xf>
    <xf numFmtId="0" fontId="21" fillId="2" borderId="5" xfId="3" applyFont="1" applyFill="1" applyBorder="1" applyAlignment="1">
      <alignment vertical="top"/>
    </xf>
    <xf numFmtId="165" fontId="28" fillId="0" borderId="0" xfId="4" applyNumberFormat="1" applyFont="1" applyBorder="1"/>
    <xf numFmtId="3" fontId="11" fillId="5" borderId="0" xfId="0" applyNumberFormat="1" applyFont="1" applyFill="1" applyBorder="1" applyAlignment="1">
      <alignment horizontal="left"/>
    </xf>
    <xf numFmtId="9" fontId="5" fillId="5" borderId="1" xfId="0" applyNumberFormat="1" applyFont="1" applyFill="1" applyBorder="1" applyAlignment="1">
      <alignment horizontal="left"/>
    </xf>
    <xf numFmtId="1" fontId="5" fillId="5" borderId="0" xfId="0" applyNumberFormat="1" applyFont="1" applyFill="1" applyBorder="1" applyAlignment="1">
      <alignment horizontal="left"/>
    </xf>
    <xf numFmtId="1" fontId="5" fillId="5" borderId="1" xfId="0" applyNumberFormat="1" applyFont="1" applyFill="1" applyBorder="1" applyAlignment="1">
      <alignment horizontal="left"/>
    </xf>
    <xf numFmtId="1" fontId="11" fillId="5" borderId="0" xfId="0" applyNumberFormat="1" applyFont="1" applyFill="1" applyBorder="1" applyAlignment="1">
      <alignment horizontal="left"/>
    </xf>
    <xf numFmtId="1" fontId="4" fillId="5" borderId="9" xfId="0" applyNumberFormat="1" applyFont="1" applyFill="1" applyBorder="1" applyAlignment="1">
      <alignment horizontal="left"/>
    </xf>
    <xf numFmtId="3" fontId="5" fillId="5" borderId="0" xfId="0" applyNumberFormat="1" applyFont="1" applyFill="1" applyBorder="1" applyAlignment="1">
      <alignment horizontal="left"/>
    </xf>
    <xf numFmtId="3" fontId="5" fillId="5" borderId="1" xfId="0" applyNumberFormat="1" applyFont="1" applyFill="1" applyBorder="1" applyAlignment="1">
      <alignment horizontal="left"/>
    </xf>
    <xf numFmtId="3" fontId="4" fillId="5" borderId="9" xfId="0" applyNumberFormat="1" applyFont="1" applyFill="1" applyBorder="1" applyAlignment="1">
      <alignment horizontal="left"/>
    </xf>
    <xf numFmtId="3" fontId="5" fillId="5" borderId="12" xfId="0" applyNumberFormat="1" applyFont="1" applyFill="1" applyBorder="1" applyAlignment="1">
      <alignment horizontal="left"/>
    </xf>
    <xf numFmtId="3" fontId="12" fillId="5" borderId="9" xfId="0" applyNumberFormat="1" applyFont="1" applyFill="1" applyBorder="1" applyAlignment="1">
      <alignment horizontal="left"/>
    </xf>
    <xf numFmtId="0" fontId="17" fillId="6" borderId="2" xfId="3" applyFont="1"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wrapText="1"/>
    </xf>
    <xf numFmtId="0" fontId="0" fillId="0" borderId="8" xfId="0" applyBorder="1" applyAlignment="1">
      <alignment vertical="center" wrapText="1"/>
    </xf>
    <xf numFmtId="0" fontId="14" fillId="6" borderId="2" xfId="0" applyFont="1" applyFill="1" applyBorder="1" applyAlignment="1">
      <alignment horizontal="center"/>
    </xf>
    <xf numFmtId="0" fontId="14" fillId="6" borderId="8" xfId="0" applyFont="1" applyFill="1" applyBorder="1" applyAlignment="1">
      <alignment horizontal="center"/>
    </xf>
    <xf numFmtId="0" fontId="5" fillId="0" borderId="0" xfId="0" applyFont="1" applyBorder="1" applyAlignment="1">
      <alignment horizontal="left" vertical="top" wrapText="1"/>
    </xf>
    <xf numFmtId="0" fontId="2" fillId="0" borderId="0" xfId="0" applyFont="1" applyAlignment="1"/>
    <xf numFmtId="0" fontId="5" fillId="0" borderId="0" xfId="0" applyFont="1" applyBorder="1" applyAlignment="1">
      <alignment vertical="top" wrapText="1"/>
    </xf>
    <xf numFmtId="0" fontId="2" fillId="0" borderId="0" xfId="0" applyFont="1" applyAlignment="1">
      <alignment vertical="top"/>
    </xf>
    <xf numFmtId="0" fontId="0" fillId="0" borderId="0" xfId="0" applyAlignment="1">
      <alignment vertical="top"/>
    </xf>
    <xf numFmtId="0" fontId="26" fillId="2" borderId="0" xfId="0" quotePrefix="1" applyFont="1" applyFill="1" applyBorder="1" applyAlignment="1">
      <alignment horizontal="left" vertical="top" wrapText="1"/>
    </xf>
    <xf numFmtId="0" fontId="27" fillId="0" borderId="0" xfId="0" applyFont="1" applyAlignment="1">
      <alignment horizontal="left" vertical="top" wrapText="1"/>
    </xf>
    <xf numFmtId="0" fontId="24" fillId="0" borderId="0" xfId="0" applyFont="1" applyBorder="1" applyAlignment="1">
      <alignment wrapText="1"/>
    </xf>
    <xf numFmtId="0" fontId="0" fillId="0" borderId="0" xfId="0" applyAlignment="1">
      <alignment wrapText="1"/>
    </xf>
    <xf numFmtId="0" fontId="0" fillId="0" borderId="0" xfId="0" applyAlignment="1">
      <alignment vertical="top" wrapText="1"/>
    </xf>
    <xf numFmtId="0" fontId="5" fillId="0" borderId="0" xfId="0" applyFont="1" applyAlignment="1">
      <alignment wrapText="1"/>
    </xf>
    <xf numFmtId="0" fontId="4" fillId="0" borderId="6" xfId="0" applyFont="1" applyBorder="1" applyAlignment="1">
      <alignment vertical="top"/>
    </xf>
    <xf numFmtId="0" fontId="5" fillId="0" borderId="2" xfId="0" applyFont="1" applyBorder="1" applyAlignment="1">
      <alignment vertical="top"/>
    </xf>
    <xf numFmtId="0" fontId="5" fillId="0" borderId="8" xfId="0" applyFont="1" applyBorder="1" applyAlignment="1">
      <alignment vertical="top"/>
    </xf>
    <xf numFmtId="0" fontId="5" fillId="0" borderId="5" xfId="0" applyFont="1" applyBorder="1" applyAlignment="1">
      <alignment vertical="top"/>
    </xf>
    <xf numFmtId="0" fontId="5" fillId="0" borderId="0" xfId="0" applyFont="1" applyBorder="1" applyAlignment="1">
      <alignment vertical="top"/>
    </xf>
    <xf numFmtId="0" fontId="5" fillId="0" borderId="4" xfId="0" applyFont="1" applyBorder="1" applyAlignment="1">
      <alignment vertical="top"/>
    </xf>
    <xf numFmtId="0" fontId="5" fillId="0" borderId="7" xfId="0" applyFont="1" applyBorder="1" applyAlignment="1">
      <alignment vertical="top"/>
    </xf>
    <xf numFmtId="0" fontId="5" fillId="0" borderId="1" xfId="0" applyFont="1" applyBorder="1" applyAlignment="1">
      <alignment vertical="top"/>
    </xf>
    <xf numFmtId="0" fontId="5" fillId="0" borderId="3" xfId="0" applyFont="1" applyBorder="1" applyAlignment="1">
      <alignment vertical="top"/>
    </xf>
    <xf numFmtId="0" fontId="24" fillId="0" borderId="0" xfId="0" applyFont="1" applyAlignment="1">
      <alignment wrapText="1"/>
    </xf>
    <xf numFmtId="0" fontId="14" fillId="7" borderId="2" xfId="0" applyFont="1" applyFill="1" applyBorder="1" applyAlignment="1">
      <alignment horizontal="center" vertical="center" wrapText="1"/>
    </xf>
    <xf numFmtId="0" fontId="21" fillId="4" borderId="10" xfId="0" applyFont="1" applyFill="1" applyBorder="1" applyAlignment="1">
      <alignment horizontal="left" vertical="top"/>
    </xf>
    <xf numFmtId="0" fontId="21" fillId="4" borderId="10" xfId="0" applyFont="1" applyFill="1" applyBorder="1"/>
    <xf numFmtId="0" fontId="14" fillId="6" borderId="6" xfId="0" applyFont="1" applyFill="1" applyBorder="1" applyAlignment="1">
      <alignment horizontal="center"/>
    </xf>
    <xf numFmtId="0" fontId="14" fillId="6" borderId="2" xfId="0" applyFont="1" applyFill="1" applyBorder="1" applyAlignment="1">
      <alignment horizontal="center" vertical="center" wrapText="1"/>
    </xf>
    <xf numFmtId="0" fontId="14" fillId="6" borderId="8" xfId="0"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4" fillId="2" borderId="1" xfId="0" applyFont="1" applyFill="1" applyBorder="1" applyAlignment="1">
      <alignment horizontal="center"/>
    </xf>
    <xf numFmtId="0" fontId="4" fillId="2" borderId="3" xfId="0" applyFont="1" applyFill="1" applyBorder="1" applyAlignment="1">
      <alignment horizontal="center"/>
    </xf>
    <xf numFmtId="0" fontId="14" fillId="6" borderId="1" xfId="0" applyFont="1" applyFill="1" applyBorder="1" applyAlignment="1">
      <alignment horizontal="center" vertical="center" wrapText="1"/>
    </xf>
    <xf numFmtId="0" fontId="14" fillId="6" borderId="3" xfId="0" applyFont="1" applyFill="1" applyBorder="1" applyAlignment="1">
      <alignment horizontal="center" vertical="center" wrapText="1"/>
    </xf>
    <xf numFmtId="9" fontId="5" fillId="3" borderId="2"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2" xfId="0" applyFont="1" applyFill="1" applyBorder="1" applyAlignment="1">
      <alignment horizontal="center" wrapText="1"/>
    </xf>
    <xf numFmtId="0" fontId="4" fillId="2" borderId="1" xfId="0" applyFont="1" applyFill="1" applyBorder="1" applyAlignment="1">
      <alignment horizontal="center" wrapText="1"/>
    </xf>
  </cellXfs>
  <cellStyles count="6">
    <cellStyle name="Komma" xfId="1" builtinId="3"/>
    <cellStyle name="Normal" xfId="0" builtinId="0"/>
    <cellStyle name="Normal 2" xfId="3"/>
    <cellStyle name="Normal 3" xfId="2"/>
    <cellStyle name="Procent" xfId="5" builtinId="5"/>
    <cellStyle name="Procent 2" xfId="4"/>
  </cellStyles>
  <dxfs count="27">
    <dxf>
      <font>
        <b val="0"/>
        <i val="0"/>
        <strike val="0"/>
        <condense val="0"/>
        <extend val="0"/>
        <outline val="0"/>
        <shadow val="0"/>
        <u val="none"/>
        <vertAlign val="baseline"/>
        <sz val="11"/>
        <color auto="1"/>
        <name val="Garamond"/>
        <scheme val="none"/>
      </font>
      <numFmt numFmtId="166" formatCode="_(* #,##0_);_(* \(#,##0\);_(* &quot;-&quot;??_);_(@_)"/>
      <border diagonalUp="0" diagonalDown="0">
        <left/>
        <right/>
        <top style="thin">
          <color indexed="64"/>
        </top>
        <bottom style="double">
          <color indexed="64"/>
        </bottom>
      </border>
    </dxf>
    <dxf>
      <font>
        <b val="0"/>
        <i val="0"/>
        <strike val="0"/>
        <condense val="0"/>
        <extend val="0"/>
        <outline val="0"/>
        <shadow val="0"/>
        <u val="none"/>
        <vertAlign val="baseline"/>
        <sz val="11"/>
        <color auto="1"/>
        <name val="Garamond"/>
        <scheme val="none"/>
      </font>
      <numFmt numFmtId="166" formatCode="_(* #,##0_);_(* \(#,##0\);_(* &quot;-&quot;??_);_(@_)"/>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Garamond"/>
        <scheme val="none"/>
      </font>
      <numFmt numFmtId="166" formatCode="_(* #,##0_);_(* \(#,##0\);_(* &quot;-&quot;??_);_(@_)"/>
      <border diagonalUp="0" diagonalDown="0">
        <left/>
        <right/>
        <top style="thin">
          <color indexed="64"/>
        </top>
        <bottom style="double">
          <color indexed="64"/>
        </bottom>
      </border>
    </dxf>
    <dxf>
      <font>
        <strike val="0"/>
        <outline val="0"/>
        <shadow val="0"/>
        <u val="none"/>
        <vertAlign val="baseline"/>
        <sz val="11"/>
        <color auto="1"/>
        <name val="Garamond"/>
        <scheme val="none"/>
      </font>
      <numFmt numFmtId="166" formatCode="_(* #,##0_);_(* \(#,##0\);_(* &quot;-&quot;??_);_(@_)"/>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Garamond"/>
        <scheme val="none"/>
      </font>
      <numFmt numFmtId="166" formatCode="_(* #,##0_);_(* \(#,##0\);_(* &quot;-&quot;??_);_(@_)"/>
      <border diagonalUp="0" diagonalDown="0">
        <left/>
        <right/>
        <top style="thin">
          <color indexed="64"/>
        </top>
        <bottom style="double">
          <color indexed="64"/>
        </bottom>
      </border>
    </dxf>
    <dxf>
      <font>
        <b val="0"/>
        <i val="0"/>
        <strike val="0"/>
        <condense val="0"/>
        <extend val="0"/>
        <outline val="0"/>
        <shadow val="0"/>
        <u val="none"/>
        <vertAlign val="baseline"/>
        <sz val="11"/>
        <color auto="1"/>
        <name val="Garamond"/>
        <scheme val="none"/>
      </font>
      <numFmt numFmtId="166" formatCode="_(* #,##0_);_(* \(#,##0\);_(* &quot;-&quot;??_);_(@_)"/>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Garamond"/>
        <scheme val="none"/>
      </font>
      <numFmt numFmtId="166" formatCode="_(* #,##0_);_(* \(#,##0\);_(* &quot;-&quot;??_);_(@_)"/>
      <border diagonalUp="0" diagonalDown="0">
        <left/>
        <right/>
        <top style="thin">
          <color indexed="64"/>
        </top>
        <bottom style="double">
          <color indexed="64"/>
        </bottom>
      </border>
    </dxf>
    <dxf>
      <font>
        <strike val="0"/>
        <outline val="0"/>
        <shadow val="0"/>
        <u val="none"/>
        <vertAlign val="baseline"/>
        <sz val="11"/>
        <color auto="1"/>
        <name val="Garamond"/>
        <scheme val="none"/>
      </font>
      <numFmt numFmtId="166" formatCode="_(* #,##0_);_(* \(#,##0\);_(* &quot;-&quot;??_);_(@_)"/>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Garamond"/>
        <scheme val="none"/>
      </font>
      <numFmt numFmtId="166" formatCode="_(* #,##0_);_(* \(#,##0\);_(* &quot;-&quot;??_);_(@_)"/>
    </dxf>
    <dxf>
      <font>
        <strike val="0"/>
        <outline val="0"/>
        <shadow val="0"/>
        <u val="none"/>
        <vertAlign val="baseline"/>
        <sz val="11"/>
        <color auto="1"/>
        <name val="Garamond"/>
        <scheme val="none"/>
      </font>
      <numFmt numFmtId="166" formatCode="_(* #,##0_);_(* \(#,##0\);_(* &quot;-&quot;??_);_(@_)"/>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Garamond"/>
        <scheme val="none"/>
      </font>
    </dxf>
    <dxf>
      <font>
        <strike val="0"/>
        <outline val="0"/>
        <shadow val="0"/>
        <u val="none"/>
        <vertAlign val="baseline"/>
        <sz val="11"/>
        <color auto="1"/>
        <name val="Garamond"/>
        <scheme val="none"/>
      </font>
      <fill>
        <patternFill patternType="solid">
          <fgColor indexed="64"/>
          <bgColor theme="0"/>
        </patternFill>
      </fill>
      <border diagonalUp="0" diagonalDown="0">
        <left/>
        <right/>
        <top style="thin">
          <color auto="1"/>
        </top>
        <bottom style="thin">
          <color auto="1"/>
        </bottom>
        <vertical/>
        <horizontal style="thin">
          <color auto="1"/>
        </horizontal>
      </border>
    </dxf>
    <dxf>
      <font>
        <strike val="0"/>
        <outline val="0"/>
        <shadow val="0"/>
        <u val="none"/>
        <vertAlign val="baseline"/>
        <sz val="11"/>
        <color auto="1"/>
        <name val="Garamond"/>
        <scheme val="none"/>
      </font>
    </dxf>
    <dxf>
      <font>
        <strike val="0"/>
        <outline val="0"/>
        <shadow val="0"/>
        <u val="none"/>
        <vertAlign val="baseline"/>
        <sz val="11"/>
        <color auto="1"/>
        <name val="Garamond"/>
        <scheme val="none"/>
      </font>
    </dxf>
    <dxf>
      <font>
        <strike val="0"/>
        <outline val="0"/>
        <shadow val="0"/>
        <u val="none"/>
        <vertAlign val="baseline"/>
        <sz val="11"/>
        <color auto="1"/>
        <name val="Garamond"/>
        <scheme val="none"/>
      </font>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numFmt numFmtId="166" formatCode="_(* #,##0_);_(* \(#,##0\);_(* &quot;-&quot;??_);_(@_)"/>
      <border diagonalUp="0" diagonalDown="0">
        <left/>
        <right/>
        <top style="thin">
          <color indexed="64"/>
        </top>
        <bottom style="double">
          <color indexed="64"/>
        </bottom>
      </border>
    </dxf>
    <dxf>
      <font>
        <b val="0"/>
        <i val="0"/>
        <strike val="0"/>
        <condense val="0"/>
        <extend val="0"/>
        <outline val="0"/>
        <shadow val="0"/>
        <u val="none"/>
        <vertAlign val="baseline"/>
        <sz val="11"/>
        <color auto="1"/>
        <name val="Garamond"/>
        <scheme val="none"/>
      </font>
      <numFmt numFmtId="166" formatCode="_(* #,##0_);_(* \(#,##0\);_(* &quot;-&quot;??_);_(@_)"/>
    </dxf>
    <dxf>
      <font>
        <b val="0"/>
        <i val="0"/>
        <strike val="0"/>
        <condense val="0"/>
        <extend val="0"/>
        <outline val="0"/>
        <shadow val="0"/>
        <u val="none"/>
        <vertAlign val="baseline"/>
        <sz val="11"/>
        <color auto="1"/>
        <name val="Garamond"/>
        <scheme val="none"/>
      </font>
    </dxf>
    <dxf>
      <font>
        <strike val="0"/>
        <outline val="0"/>
        <shadow val="0"/>
        <u val="none"/>
        <vertAlign val="baseline"/>
        <sz val="11"/>
        <color auto="1"/>
        <name val="Garamond"/>
        <scheme val="none"/>
      </font>
    </dxf>
    <dxf>
      <font>
        <strike val="0"/>
        <outline val="0"/>
        <shadow val="0"/>
        <u val="none"/>
        <vertAlign val="baseline"/>
        <sz val="11"/>
        <color auto="1"/>
        <name val="Garamond"/>
        <scheme val="none"/>
      </font>
    </dxf>
    <dxf>
      <font>
        <strike val="0"/>
        <outline val="0"/>
        <shadow val="0"/>
        <u val="none"/>
        <vertAlign val="baseline"/>
        <sz val="11"/>
        <color auto="1"/>
        <name val="Garamond"/>
        <scheme val="none"/>
      </font>
      <alignment horizontal="center" vertical="top"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7" name="Tabel1" displayName="Tabel1" ref="A5:F10" totalsRowCount="1" headerRowDxfId="26" dataDxfId="25" totalsRowDxfId="24">
  <tableColumns count="6">
    <tableColumn id="1" name="Own financing (cash funds) only lot CIV and LAB" totalsRowLabel="Total - own financing (cash funds)" totalsRowDxfId="23"/>
    <tableColumn id="2" name="-" totalsRowFunction="sum" totalsRowDxfId="22" dataCellStyle="Komma"/>
    <tableColumn id="4" name="Kolonne1" totalsRowFunction="custom" totalsRowDxfId="21" dataCellStyle="Komma">
      <totalsRowFormula>SUM(C7:C9)</totalsRowFormula>
    </tableColumn>
    <tableColumn id="6" name="Kolonne2" totalsRowFunction="custom" dataDxfId="20" totalsRowDxfId="19" dataCellStyle="Komma">
      <totalsRowFormula>SUM(D7:D9)</totalsRowFormula>
    </tableColumn>
    <tableColumn id="8" name="Kolonne3" totalsRowFunction="custom" dataDxfId="18" totalsRowDxfId="17" dataCellStyle="Komma">
      <totalsRowFormula>SUM(E7:E9)</totalsRowFormula>
    </tableColumn>
    <tableColumn id="3" name="Kolonne4" totalsRowFunction="custom" dataDxfId="16" totalsRowDxfId="15" dataCellStyle="Komma">
      <totalsRowFormula>SUM(F7:F9)</totalsRowFormula>
    </tableColumn>
  </tableColumns>
  <tableStyleInfo name="TableStyleMedium2" showFirstColumn="0" showLastColumn="0" showRowStripes="0" showColumnStripes="1"/>
</table>
</file>

<file path=xl/tables/table2.xml><?xml version="1.0" encoding="utf-8"?>
<table xmlns="http://schemas.openxmlformats.org/spreadsheetml/2006/main" id="18" name="Tabel2" displayName="Tabel2" ref="A14:F21" totalsRowCount="1" headerRowDxfId="14" dataDxfId="13" totalsRowDxfId="12">
  <tableColumns count="6">
    <tableColumn id="1" name="Co-financing" totalsRowLabel="Total - co-financing" dataDxfId="11" totalsRowDxfId="10"/>
    <tableColumn id="2" name="-" totalsRowFunction="sum" dataDxfId="9" totalsRowDxfId="8" dataCellStyle="Komma"/>
    <tableColumn id="6" name="Budget 2018" totalsRowFunction="custom" dataDxfId="7" totalsRowDxfId="6" dataCellStyle="Komma">
      <totalsRowFormula>SUM(C16:C20)</totalsRowFormula>
    </tableColumn>
    <tableColumn id="7" name="Budget 2019" totalsRowFunction="custom" dataDxfId="5" totalsRowDxfId="4" dataCellStyle="Komma">
      <totalsRowFormula>SUM(D16:D20)</totalsRowFormula>
    </tableColumn>
    <tableColumn id="8" name="Budget 2020" totalsRowFunction="custom" dataDxfId="3" totalsRowDxfId="2" dataCellStyle="Komma">
      <totalsRowFormula>SUM(E16:E20)</totalsRowFormula>
    </tableColumn>
    <tableColumn id="9" name="Budget 2021" totalsRowFunction="custom" dataDxfId="1" totalsRowDxfId="0" dataCellStyle="Komma">
      <totalsRowFormula>SUM(F16:F20)</totalsRowFormula>
    </tableColumn>
  </tableColumns>
  <tableStyleInfo name="TableStyleMedium2" showFirstColumn="0" showLastColumn="0" showRowStripes="0" showColumnStripes="1"/>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0"/>
  <sheetViews>
    <sheetView tabSelected="1" zoomScaleNormal="100" workbookViewId="0">
      <selection activeCell="N1" sqref="N1"/>
    </sheetView>
  </sheetViews>
  <sheetFormatPr defaultRowHeight="12.75" x14ac:dyDescent="0.2"/>
  <cols>
    <col min="1" max="1" width="60.140625" customWidth="1"/>
    <col min="2" max="2" width="11.5703125" bestFit="1" customWidth="1"/>
    <col min="3" max="3" width="5.7109375" customWidth="1"/>
    <col min="4" max="4" width="9.140625" style="54"/>
    <col min="5" max="5" width="11.5703125" bestFit="1" customWidth="1"/>
    <col min="6" max="6" width="5.7109375" customWidth="1"/>
    <col min="7" max="7" width="9.140625" style="54"/>
    <col min="8" max="8" width="11.5703125" bestFit="1" customWidth="1"/>
    <col min="9" max="9" width="5.7109375" customWidth="1"/>
    <col min="10" max="10" width="9.140625" style="54"/>
    <col min="11" max="11" width="11.5703125" bestFit="1" customWidth="1"/>
    <col min="12" max="12" width="5.7109375" customWidth="1"/>
    <col min="13" max="13" width="9.85546875" style="54" bestFit="1" customWidth="1"/>
  </cols>
  <sheetData>
    <row r="1" spans="1:21" s="54" customFormat="1" ht="21" x14ac:dyDescent="0.35">
      <c r="A1" s="228" t="s">
        <v>102</v>
      </c>
      <c r="N1" s="311"/>
    </row>
    <row r="2" spans="1:21" s="54" customFormat="1" x14ac:dyDescent="0.2"/>
    <row r="3" spans="1:21" ht="19.5" x14ac:dyDescent="0.3">
      <c r="A3" s="229" t="s">
        <v>86</v>
      </c>
      <c r="B3" s="64"/>
      <c r="C3" s="66"/>
      <c r="D3" s="66"/>
      <c r="E3" s="67"/>
      <c r="F3" s="65"/>
      <c r="G3" s="65"/>
      <c r="H3" s="67"/>
      <c r="I3" s="65"/>
      <c r="J3" s="65"/>
      <c r="K3" s="67"/>
      <c r="L3" s="68"/>
      <c r="M3" s="68"/>
      <c r="N3" s="63"/>
      <c r="O3" s="13"/>
      <c r="P3" s="13"/>
      <c r="Q3" s="13"/>
      <c r="R3" s="13"/>
      <c r="S3" s="13"/>
      <c r="T3" s="13"/>
      <c r="U3" s="13"/>
    </row>
    <row r="4" spans="1:21" ht="15" x14ac:dyDescent="0.25">
      <c r="A4" s="69" t="s">
        <v>54</v>
      </c>
      <c r="B4" s="67"/>
      <c r="C4" s="66"/>
      <c r="D4" s="66"/>
      <c r="E4" s="67"/>
      <c r="F4" s="65"/>
      <c r="G4" s="65"/>
      <c r="H4" s="67"/>
      <c r="I4" s="65"/>
      <c r="J4" s="65"/>
      <c r="K4" s="67"/>
      <c r="L4" s="68"/>
      <c r="M4" s="68"/>
      <c r="N4" s="63"/>
      <c r="O4" s="13"/>
      <c r="P4" s="13"/>
      <c r="Q4" s="13"/>
      <c r="R4" s="13"/>
      <c r="S4" s="13"/>
      <c r="T4" s="13"/>
      <c r="U4" s="13"/>
    </row>
    <row r="5" spans="1:21" ht="15" x14ac:dyDescent="0.25">
      <c r="A5" s="69"/>
      <c r="B5" s="72"/>
      <c r="C5" s="66"/>
      <c r="D5" s="66"/>
      <c r="E5" s="72"/>
      <c r="F5" s="65"/>
      <c r="G5" s="65"/>
      <c r="H5" s="72"/>
      <c r="I5" s="65"/>
      <c r="J5" s="65"/>
      <c r="K5" s="67"/>
      <c r="L5" s="68"/>
      <c r="M5" s="68"/>
      <c r="N5" s="63"/>
      <c r="O5" s="13"/>
      <c r="P5" s="13"/>
      <c r="Q5" s="13"/>
      <c r="R5" s="13"/>
      <c r="S5" s="13"/>
      <c r="T5" s="13"/>
      <c r="U5" s="13"/>
    </row>
    <row r="6" spans="1:21" ht="30" customHeight="1" x14ac:dyDescent="0.2">
      <c r="A6" s="260" t="s">
        <v>156</v>
      </c>
      <c r="B6" s="323" t="s">
        <v>55</v>
      </c>
      <c r="C6" s="328"/>
      <c r="D6" s="328"/>
      <c r="E6" s="328"/>
      <c r="F6" s="328"/>
      <c r="G6" s="328"/>
      <c r="H6" s="328"/>
      <c r="I6" s="328"/>
      <c r="J6" s="328"/>
      <c r="K6" s="328"/>
      <c r="L6" s="328"/>
      <c r="M6" s="329"/>
      <c r="N6" s="63"/>
      <c r="O6" s="13"/>
      <c r="P6" s="13"/>
      <c r="Q6" s="13"/>
      <c r="R6" s="13"/>
      <c r="S6" s="13"/>
      <c r="T6" s="13"/>
      <c r="U6" s="13"/>
    </row>
    <row r="7" spans="1:21" s="54" customFormat="1" ht="15" customHeight="1" x14ac:dyDescent="0.2">
      <c r="A7" s="310" t="s">
        <v>65</v>
      </c>
      <c r="B7" s="309"/>
      <c r="C7" s="307"/>
      <c r="D7" s="307"/>
      <c r="E7" s="307"/>
      <c r="F7" s="307"/>
      <c r="G7" s="307"/>
      <c r="H7" s="307"/>
      <c r="I7" s="307"/>
      <c r="J7" s="307"/>
      <c r="K7" s="307"/>
      <c r="L7" s="307"/>
      <c r="M7" s="308"/>
      <c r="N7" s="63"/>
      <c r="O7" s="13"/>
      <c r="P7" s="13"/>
      <c r="Q7" s="13"/>
      <c r="R7" s="13"/>
      <c r="S7" s="13"/>
      <c r="T7" s="13"/>
      <c r="U7" s="13"/>
    </row>
    <row r="8" spans="1:21" ht="15" x14ac:dyDescent="0.25">
      <c r="A8" s="173" t="s">
        <v>88</v>
      </c>
      <c r="B8" s="174">
        <v>2018</v>
      </c>
      <c r="C8" s="175"/>
      <c r="D8" s="175"/>
      <c r="E8" s="176">
        <v>2019</v>
      </c>
      <c r="F8" s="175"/>
      <c r="G8" s="175"/>
      <c r="H8" s="174">
        <v>2020</v>
      </c>
      <c r="I8" s="175"/>
      <c r="J8" s="175"/>
      <c r="K8" s="174">
        <v>2021</v>
      </c>
      <c r="L8" s="175"/>
      <c r="M8" s="223"/>
      <c r="N8" s="75"/>
      <c r="O8" s="13"/>
      <c r="P8" s="13"/>
      <c r="Q8" s="13"/>
      <c r="R8" s="13"/>
      <c r="S8" s="13"/>
      <c r="T8" s="13"/>
      <c r="U8" s="13"/>
    </row>
    <row r="9" spans="1:21" ht="15" x14ac:dyDescent="0.25">
      <c r="A9" s="143" t="s">
        <v>67</v>
      </c>
      <c r="B9" s="77">
        <f>Tabel1[[#Totals],[Kolonne1]]</f>
        <v>3250</v>
      </c>
      <c r="C9" s="76"/>
      <c r="D9" s="76"/>
      <c r="E9" s="77">
        <f>Tabel1[[#Totals],[Kolonne1]]</f>
        <v>3250</v>
      </c>
      <c r="F9" s="76"/>
      <c r="G9" s="76"/>
      <c r="H9" s="77">
        <f>Tabel1[[#Totals],[Kolonne1]]</f>
        <v>3250</v>
      </c>
      <c r="I9" s="76"/>
      <c r="J9" s="76"/>
      <c r="K9" s="77">
        <f>Tabel1[[#Totals],[Kolonne1]]</f>
        <v>3250</v>
      </c>
      <c r="L9" s="113"/>
      <c r="M9" s="144"/>
      <c r="N9" s="87" t="s">
        <v>132</v>
      </c>
      <c r="O9" s="13"/>
      <c r="P9" s="13"/>
      <c r="Q9" s="13"/>
      <c r="R9" s="13"/>
      <c r="S9" s="13"/>
      <c r="T9" s="13"/>
      <c r="U9" s="13"/>
    </row>
    <row r="10" spans="1:21" ht="15" x14ac:dyDescent="0.25">
      <c r="A10" s="143" t="s">
        <v>49</v>
      </c>
      <c r="B10" s="77">
        <f>Tabel2[[#Totals],[Budget 2018]]</f>
        <v>9750</v>
      </c>
      <c r="C10" s="76"/>
      <c r="D10" s="76"/>
      <c r="E10" s="77">
        <f>Tabel2[[#Totals],[Budget 2018]]</f>
        <v>9750</v>
      </c>
      <c r="F10" s="76"/>
      <c r="G10" s="76"/>
      <c r="H10" s="77">
        <f>Tabel2[[#Totals],[Budget 2018]]</f>
        <v>9750</v>
      </c>
      <c r="I10" s="76"/>
      <c r="J10" s="76"/>
      <c r="K10" s="77">
        <f>Tabel2[[#Totals],[Budget 2018]]</f>
        <v>9750</v>
      </c>
      <c r="L10" s="81"/>
      <c r="M10" s="224"/>
      <c r="N10" s="87" t="s">
        <v>132</v>
      </c>
      <c r="O10" s="13"/>
      <c r="P10" s="13"/>
      <c r="Q10" s="13"/>
      <c r="R10" s="13"/>
      <c r="S10" s="13"/>
      <c r="T10" s="13"/>
      <c r="U10" s="13"/>
    </row>
    <row r="11" spans="1:21" ht="15.75" thickBot="1" x14ac:dyDescent="0.3">
      <c r="A11" s="210" t="s">
        <v>66</v>
      </c>
      <c r="B11" s="211">
        <f>SUM(B9:B10)</f>
        <v>13000</v>
      </c>
      <c r="C11" s="212"/>
      <c r="D11" s="212"/>
      <c r="E11" s="211">
        <f>SUM(E9:E10)</f>
        <v>13000</v>
      </c>
      <c r="F11" s="212"/>
      <c r="G11" s="212"/>
      <c r="H11" s="211">
        <f>SUM(H9:H10)</f>
        <v>13000</v>
      </c>
      <c r="I11" s="212"/>
      <c r="J11" s="212"/>
      <c r="K11" s="211">
        <f>SUM(K9:K10)</f>
        <v>13000</v>
      </c>
      <c r="L11" s="213"/>
      <c r="M11" s="214"/>
      <c r="N11" s="63"/>
      <c r="O11" s="13"/>
      <c r="P11" s="13"/>
      <c r="Q11" s="13"/>
      <c r="R11" s="13"/>
      <c r="S11" s="13"/>
      <c r="T11" s="13"/>
      <c r="U11" s="13"/>
    </row>
    <row r="12" spans="1:21" ht="15.75" thickTop="1" x14ac:dyDescent="0.25">
      <c r="A12" s="145"/>
      <c r="B12" s="79"/>
      <c r="C12" s="76"/>
      <c r="D12" s="76"/>
      <c r="E12" s="79"/>
      <c r="F12" s="76"/>
      <c r="G12" s="76"/>
      <c r="H12" s="79"/>
      <c r="I12" s="76"/>
      <c r="J12" s="76"/>
      <c r="K12" s="79"/>
      <c r="L12" s="78"/>
      <c r="M12" s="144"/>
      <c r="N12" s="63"/>
      <c r="O12" s="13"/>
      <c r="P12" s="13"/>
      <c r="Q12" s="13"/>
      <c r="R12" s="13"/>
      <c r="S12" s="13"/>
      <c r="T12" s="13"/>
      <c r="U12" s="13"/>
    </row>
    <row r="13" spans="1:21" ht="15" x14ac:dyDescent="0.25">
      <c r="A13" s="146" t="s">
        <v>89</v>
      </c>
      <c r="B13" s="80"/>
      <c r="C13" s="81"/>
      <c r="D13" s="81"/>
      <c r="E13" s="80"/>
      <c r="F13" s="81"/>
      <c r="G13" s="81"/>
      <c r="H13" s="80"/>
      <c r="I13" s="81"/>
      <c r="J13" s="81"/>
      <c r="K13" s="80"/>
      <c r="L13" s="208"/>
      <c r="M13" s="209"/>
      <c r="N13" s="63"/>
      <c r="O13" s="13"/>
      <c r="P13" s="13"/>
      <c r="Q13" s="13"/>
      <c r="R13" s="13"/>
      <c r="S13" s="13"/>
      <c r="T13" s="13"/>
      <c r="U13" s="13"/>
    </row>
    <row r="14" spans="1:21" ht="15" x14ac:dyDescent="0.25">
      <c r="A14" s="147" t="s">
        <v>68</v>
      </c>
      <c r="B14" s="77">
        <v>48441</v>
      </c>
      <c r="C14" s="82"/>
      <c r="D14" s="82"/>
      <c r="E14" s="77">
        <v>48441</v>
      </c>
      <c r="F14" s="82"/>
      <c r="G14" s="82"/>
      <c r="H14" s="77">
        <v>48441</v>
      </c>
      <c r="I14" s="82"/>
      <c r="J14" s="82"/>
      <c r="K14" s="77">
        <v>48441</v>
      </c>
      <c r="L14" s="83"/>
      <c r="M14" s="148"/>
      <c r="N14" s="87" t="s">
        <v>135</v>
      </c>
      <c r="O14" s="13"/>
      <c r="P14" s="13"/>
      <c r="Q14" s="13"/>
      <c r="R14" s="13"/>
      <c r="S14" s="13"/>
      <c r="T14" s="13"/>
      <c r="U14" s="13"/>
    </row>
    <row r="15" spans="1:21" ht="15" x14ac:dyDescent="0.25">
      <c r="A15" s="147" t="s">
        <v>69</v>
      </c>
      <c r="B15" s="77" t="s">
        <v>70</v>
      </c>
      <c r="C15" s="82"/>
      <c r="D15" s="82"/>
      <c r="E15" s="77"/>
      <c r="F15" s="82"/>
      <c r="G15" s="82"/>
      <c r="H15" s="77"/>
      <c r="I15" s="82"/>
      <c r="J15" s="82"/>
      <c r="K15" s="77"/>
      <c r="L15" s="83"/>
      <c r="M15" s="148"/>
      <c r="N15" s="87" t="s">
        <v>135</v>
      </c>
      <c r="O15" s="13"/>
      <c r="P15" s="13"/>
      <c r="Q15" s="13"/>
      <c r="R15" s="13"/>
      <c r="S15" s="13"/>
      <c r="T15" s="13"/>
      <c r="U15" s="13"/>
    </row>
    <row r="16" spans="1:21" ht="15" x14ac:dyDescent="0.25">
      <c r="A16" s="147" t="s">
        <v>72</v>
      </c>
      <c r="B16" s="77">
        <v>0</v>
      </c>
      <c r="C16" s="82"/>
      <c r="D16" s="82"/>
      <c r="E16" s="77">
        <v>0</v>
      </c>
      <c r="F16" s="82"/>
      <c r="G16" s="82"/>
      <c r="H16" s="77">
        <v>0</v>
      </c>
      <c r="I16" s="82"/>
      <c r="J16" s="82"/>
      <c r="K16" s="77">
        <v>0</v>
      </c>
      <c r="L16" s="83"/>
      <c r="M16" s="148"/>
      <c r="N16" s="87" t="s">
        <v>135</v>
      </c>
      <c r="O16" s="13"/>
      <c r="P16" s="13"/>
      <c r="Q16" s="13"/>
      <c r="R16" s="13"/>
      <c r="S16" s="13"/>
      <c r="T16" s="13"/>
      <c r="U16" s="13"/>
    </row>
    <row r="17" spans="1:21" ht="15" x14ac:dyDescent="0.25">
      <c r="A17" s="149" t="s">
        <v>73</v>
      </c>
      <c r="B17" s="85">
        <v>0</v>
      </c>
      <c r="C17" s="84"/>
      <c r="D17" s="84"/>
      <c r="E17" s="85">
        <v>0</v>
      </c>
      <c r="F17" s="84"/>
      <c r="G17" s="84"/>
      <c r="H17" s="85">
        <v>0</v>
      </c>
      <c r="I17" s="84"/>
      <c r="J17" s="84"/>
      <c r="K17" s="85">
        <v>0</v>
      </c>
      <c r="L17" s="202"/>
      <c r="M17" s="203"/>
      <c r="N17" s="87" t="s">
        <v>135</v>
      </c>
      <c r="O17" s="13"/>
      <c r="P17" s="13"/>
      <c r="Q17" s="13"/>
      <c r="R17" s="13"/>
      <c r="S17" s="13"/>
      <c r="T17" s="13"/>
      <c r="U17" s="13"/>
    </row>
    <row r="18" spans="1:21" ht="15.75" thickBot="1" x14ac:dyDescent="0.3">
      <c r="A18" s="162" t="s">
        <v>71</v>
      </c>
      <c r="B18" s="211">
        <f>B14+B16+B17</f>
        <v>48441</v>
      </c>
      <c r="C18" s="215"/>
      <c r="D18" s="215"/>
      <c r="E18" s="211">
        <f>SUM(E14:E17)</f>
        <v>48441</v>
      </c>
      <c r="F18" s="215"/>
      <c r="G18" s="215"/>
      <c r="H18" s="211">
        <f>SUM(H14:H17)</f>
        <v>48441</v>
      </c>
      <c r="I18" s="215"/>
      <c r="J18" s="215"/>
      <c r="K18" s="211">
        <f>SUM(K14:K17)</f>
        <v>48441</v>
      </c>
      <c r="L18" s="216"/>
      <c r="M18" s="214"/>
      <c r="N18" s="63"/>
      <c r="O18" s="63"/>
      <c r="P18" s="63"/>
      <c r="Q18" s="63"/>
      <c r="R18" s="63"/>
      <c r="S18" s="63"/>
      <c r="T18" s="63"/>
      <c r="U18" s="63"/>
    </row>
    <row r="19" spans="1:21" ht="15.75" thickTop="1" x14ac:dyDescent="0.25">
      <c r="A19" s="150"/>
      <c r="B19" s="86"/>
      <c r="C19" s="82"/>
      <c r="D19" s="82"/>
      <c r="E19" s="86"/>
      <c r="F19" s="82"/>
      <c r="G19" s="82"/>
      <c r="H19" s="86"/>
      <c r="I19" s="82"/>
      <c r="J19" s="82"/>
      <c r="K19" s="86"/>
      <c r="L19" s="208"/>
      <c r="M19" s="209"/>
      <c r="N19" s="87"/>
      <c r="O19" s="63"/>
      <c r="P19" s="63"/>
      <c r="Q19" s="63"/>
      <c r="R19" s="63"/>
      <c r="S19" s="63"/>
      <c r="T19" s="63"/>
      <c r="U19" s="63"/>
    </row>
    <row r="20" spans="1:21" ht="15.75" thickBot="1" x14ac:dyDescent="0.3">
      <c r="A20" s="217" t="s">
        <v>131</v>
      </c>
      <c r="B20" s="218">
        <f>B18+B9</f>
        <v>51691</v>
      </c>
      <c r="C20" s="215"/>
      <c r="D20" s="215"/>
      <c r="E20" s="218">
        <f>E18+E9</f>
        <v>51691</v>
      </c>
      <c r="F20" s="215"/>
      <c r="G20" s="215"/>
      <c r="H20" s="218">
        <f>H18+H9</f>
        <v>51691</v>
      </c>
      <c r="I20" s="215"/>
      <c r="J20" s="215"/>
      <c r="K20" s="218">
        <f>K18+K9</f>
        <v>51691</v>
      </c>
      <c r="L20" s="216"/>
      <c r="M20" s="214"/>
      <c r="N20" s="87"/>
      <c r="O20" s="63"/>
      <c r="P20" s="63"/>
      <c r="Q20" s="63"/>
      <c r="R20" s="63"/>
      <c r="S20" s="63"/>
      <c r="T20" s="63"/>
      <c r="U20" s="63"/>
    </row>
    <row r="21" spans="1:21" ht="15.75" thickTop="1" x14ac:dyDescent="0.25">
      <c r="A21" s="151"/>
      <c r="B21" s="72"/>
      <c r="C21" s="66"/>
      <c r="D21" s="66"/>
      <c r="E21" s="72"/>
      <c r="F21" s="65"/>
      <c r="G21" s="65"/>
      <c r="H21" s="72"/>
      <c r="I21" s="65"/>
      <c r="J21" s="65"/>
      <c r="K21" s="67"/>
      <c r="L21" s="68"/>
      <c r="M21" s="152"/>
      <c r="N21" s="63"/>
      <c r="O21" s="63"/>
      <c r="P21" s="63"/>
      <c r="Q21" s="63"/>
      <c r="R21" s="63"/>
      <c r="S21" s="63"/>
      <c r="T21" s="63"/>
      <c r="U21" s="63"/>
    </row>
    <row r="22" spans="1:21" ht="15" x14ac:dyDescent="0.25">
      <c r="A22" s="153" t="s">
        <v>74</v>
      </c>
      <c r="B22" s="73"/>
      <c r="C22" s="66"/>
      <c r="D22" s="66"/>
      <c r="E22" s="73"/>
      <c r="F22" s="65"/>
      <c r="G22" s="65"/>
      <c r="H22" s="73"/>
      <c r="I22" s="65"/>
      <c r="J22" s="65"/>
      <c r="K22" s="73"/>
      <c r="L22" s="68"/>
      <c r="M22" s="152"/>
      <c r="N22" s="63"/>
      <c r="O22" s="63"/>
      <c r="P22" s="63"/>
      <c r="Q22" s="63"/>
      <c r="R22" s="63"/>
      <c r="S22" s="63"/>
      <c r="T22" s="63"/>
      <c r="U22" s="63"/>
    </row>
    <row r="23" spans="1:21" ht="15" x14ac:dyDescent="0.25">
      <c r="A23" s="153" t="s">
        <v>75</v>
      </c>
      <c r="B23" s="74">
        <v>2018</v>
      </c>
      <c r="C23" s="71" t="s">
        <v>0</v>
      </c>
      <c r="D23" s="71" t="s">
        <v>82</v>
      </c>
      <c r="E23" s="89">
        <v>2019</v>
      </c>
      <c r="F23" s="71" t="s">
        <v>0</v>
      </c>
      <c r="G23" s="71" t="s">
        <v>82</v>
      </c>
      <c r="H23" s="74">
        <v>2020</v>
      </c>
      <c r="I23" s="71" t="s">
        <v>0</v>
      </c>
      <c r="J23" s="71" t="s">
        <v>82</v>
      </c>
      <c r="K23" s="74">
        <v>2021</v>
      </c>
      <c r="L23" s="70" t="s">
        <v>0</v>
      </c>
      <c r="M23" s="154" t="s">
        <v>82</v>
      </c>
      <c r="N23" s="90"/>
      <c r="O23" s="63"/>
      <c r="P23" s="63"/>
      <c r="Q23" s="63"/>
      <c r="R23" s="63"/>
      <c r="S23" s="63"/>
      <c r="T23" s="63"/>
      <c r="U23" s="63"/>
    </row>
    <row r="24" spans="1:21" ht="15" x14ac:dyDescent="0.25">
      <c r="A24" s="155" t="s">
        <v>80</v>
      </c>
      <c r="B24" s="92">
        <f>'Geographical overview'!E47</f>
        <v>45697</v>
      </c>
      <c r="C24" s="91">
        <f>B24/B29</f>
        <v>0.88404170938848159</v>
      </c>
      <c r="D24" s="91">
        <f>'Geographical overview'!I47</f>
        <v>1.5292032299713328E-2</v>
      </c>
      <c r="E24" s="92">
        <f>'Geographical overview'!J47</f>
        <v>45697</v>
      </c>
      <c r="F24" s="91">
        <f>E24/E29</f>
        <v>0.88404170938848159</v>
      </c>
      <c r="G24" s="91">
        <f>'Geographical overview'!N47</f>
        <v>1.5292032299713328E-2</v>
      </c>
      <c r="H24" s="92">
        <f>'Geographical overview'!O47</f>
        <v>45697</v>
      </c>
      <c r="I24" s="91">
        <f>H24/H29</f>
        <v>0.88404170938848159</v>
      </c>
      <c r="J24" s="91">
        <f>'Geographical overview'!S47</f>
        <v>1.5292032299713328E-2</v>
      </c>
      <c r="K24" s="92">
        <f>'Geographical overview'!T47</f>
        <v>45697</v>
      </c>
      <c r="L24" s="91">
        <f>K24/K29</f>
        <v>0.88404170938848159</v>
      </c>
      <c r="M24" s="156">
        <f>'Geographical overview'!X47</f>
        <v>1.5292032299713328E-2</v>
      </c>
      <c r="N24" s="87" t="s">
        <v>87</v>
      </c>
      <c r="O24" s="63"/>
      <c r="P24" s="13"/>
      <c r="Q24" s="63"/>
      <c r="R24" s="63"/>
      <c r="S24" s="63"/>
      <c r="T24" s="63"/>
      <c r="U24" s="63"/>
    </row>
    <row r="25" spans="1:21" ht="15" x14ac:dyDescent="0.25">
      <c r="A25" s="143" t="s">
        <v>76</v>
      </c>
      <c r="B25" s="77">
        <f>'Geographical overview'!E49</f>
        <v>425</v>
      </c>
      <c r="C25" s="93">
        <f>B25/B29</f>
        <v>8.2219341858350576E-3</v>
      </c>
      <c r="D25" s="93">
        <f>'Geographical overview'!I49</f>
        <v>4.2352941176470593E-3</v>
      </c>
      <c r="E25" s="77">
        <f>'Geographical overview'!J49</f>
        <v>425</v>
      </c>
      <c r="F25" s="93">
        <f>E25/E29</f>
        <v>8.2219341858350576E-3</v>
      </c>
      <c r="G25" s="93">
        <f>'Geographical overview'!N49</f>
        <v>4.2352941176470593E-3</v>
      </c>
      <c r="H25" s="77">
        <f>'Geographical overview'!O49</f>
        <v>425</v>
      </c>
      <c r="I25" s="93">
        <f>H25/H29</f>
        <v>8.2219341858350576E-3</v>
      </c>
      <c r="J25" s="93">
        <f>'Geographical overview'!S49</f>
        <v>4.2352941176470593E-3</v>
      </c>
      <c r="K25" s="77">
        <f>'Geographical overview'!T49</f>
        <v>425</v>
      </c>
      <c r="L25" s="93">
        <f>K25/K29</f>
        <v>8.2219341858350576E-3</v>
      </c>
      <c r="M25" s="157">
        <f>'Geographical overview'!X49</f>
        <v>4.2352941176470593E-3</v>
      </c>
      <c r="N25" s="87" t="s">
        <v>87</v>
      </c>
      <c r="O25" s="104"/>
      <c r="P25" s="13"/>
      <c r="Q25" s="94"/>
      <c r="R25" s="94"/>
      <c r="S25" s="94"/>
      <c r="T25" s="94"/>
      <c r="U25" s="94"/>
    </row>
    <row r="26" spans="1:21" ht="15" x14ac:dyDescent="0.25">
      <c r="A26" s="143" t="s">
        <v>77</v>
      </c>
      <c r="B26" s="77">
        <f>'Other activities'!B12</f>
        <v>1900</v>
      </c>
      <c r="C26" s="93">
        <f>B26/B29</f>
        <v>3.6756882242556729E-2</v>
      </c>
      <c r="D26" s="93">
        <f>'Geographical overview'!I51</f>
        <v>1.0421052631578947E-2</v>
      </c>
      <c r="E26" s="77">
        <f>'Other activities'!E12</f>
        <v>1900</v>
      </c>
      <c r="F26" s="93">
        <f>E26/E29</f>
        <v>3.6756882242556729E-2</v>
      </c>
      <c r="G26" s="93">
        <f>'Geographical overview'!N51</f>
        <v>1.0421052631578947E-2</v>
      </c>
      <c r="H26" s="77">
        <f>'Other activities'!H12</f>
        <v>1900</v>
      </c>
      <c r="I26" s="93">
        <f>H26/H29</f>
        <v>3.6756882242556729E-2</v>
      </c>
      <c r="J26" s="93">
        <f>'Geographical overview'!S51</f>
        <v>1.0421052631578947E-2</v>
      </c>
      <c r="K26" s="77">
        <f>'Other activities'!K12</f>
        <v>1900</v>
      </c>
      <c r="L26" s="93">
        <f>K26/K29</f>
        <v>3.6756882242556729E-2</v>
      </c>
      <c r="M26" s="157">
        <f>'Geographical overview'!X51</f>
        <v>1.0421052631578947E-2</v>
      </c>
      <c r="N26" s="87" t="s">
        <v>87</v>
      </c>
      <c r="O26" s="63"/>
      <c r="P26" s="13"/>
      <c r="Q26" s="94"/>
      <c r="R26" s="94"/>
      <c r="S26" s="94"/>
      <c r="T26" s="94"/>
      <c r="U26" s="94"/>
    </row>
    <row r="27" spans="1:21" ht="15" x14ac:dyDescent="0.25">
      <c r="A27" s="143" t="s">
        <v>13</v>
      </c>
      <c r="B27" s="77">
        <f>'Geographical overview'!E53</f>
        <v>500</v>
      </c>
      <c r="C27" s="93">
        <f>B27/B29</f>
        <v>9.6728637480412456E-3</v>
      </c>
      <c r="D27" s="93" t="s">
        <v>126</v>
      </c>
      <c r="E27" s="77">
        <f>'Geographical overview'!J53</f>
        <v>500</v>
      </c>
      <c r="F27" s="93">
        <f>E27/E29</f>
        <v>9.6728637480412456E-3</v>
      </c>
      <c r="G27" s="93" t="s">
        <v>126</v>
      </c>
      <c r="H27" s="77">
        <f>'Geographical overview'!O53</f>
        <v>500</v>
      </c>
      <c r="I27" s="93">
        <f>H27/H29</f>
        <v>9.6728637480412456E-3</v>
      </c>
      <c r="J27" s="93" t="s">
        <v>126</v>
      </c>
      <c r="K27" s="77">
        <f>'Geographical overview'!T53</f>
        <v>500</v>
      </c>
      <c r="L27" s="93">
        <f>K27/K29</f>
        <v>9.6728637480412456E-3</v>
      </c>
      <c r="M27" s="157" t="s">
        <v>126</v>
      </c>
      <c r="N27" s="87" t="s">
        <v>87</v>
      </c>
      <c r="O27" s="63"/>
      <c r="P27" s="13"/>
      <c r="Q27" s="94"/>
      <c r="R27" s="94"/>
      <c r="S27" s="94"/>
      <c r="T27" s="94"/>
      <c r="U27" s="94"/>
    </row>
    <row r="28" spans="1:21" ht="15" x14ac:dyDescent="0.25">
      <c r="A28" s="143" t="s">
        <v>78</v>
      </c>
      <c r="B28" s="77">
        <f>'Geographical overview'!E57</f>
        <v>3169</v>
      </c>
      <c r="C28" s="93">
        <f>B28/B29</f>
        <v>6.130661043508541E-2</v>
      </c>
      <c r="D28" s="93" t="s">
        <v>126</v>
      </c>
      <c r="E28" s="77">
        <f>'Geographical overview'!J57</f>
        <v>3169</v>
      </c>
      <c r="F28" s="93">
        <f>E28/E29</f>
        <v>6.130661043508541E-2</v>
      </c>
      <c r="G28" s="93" t="s">
        <v>126</v>
      </c>
      <c r="H28" s="77">
        <f>'Geographical overview'!O57</f>
        <v>3169</v>
      </c>
      <c r="I28" s="93">
        <f>H28/H29</f>
        <v>6.130661043508541E-2</v>
      </c>
      <c r="J28" s="93" t="s">
        <v>126</v>
      </c>
      <c r="K28" s="77">
        <f>'Geographical overview'!T57</f>
        <v>3169</v>
      </c>
      <c r="L28" s="93">
        <f>K28/K29</f>
        <v>6.130661043508541E-2</v>
      </c>
      <c r="M28" s="157" t="s">
        <v>126</v>
      </c>
      <c r="N28" s="87" t="s">
        <v>87</v>
      </c>
      <c r="O28" s="63"/>
      <c r="P28" s="13"/>
      <c r="Q28" s="94"/>
      <c r="R28" s="94"/>
      <c r="S28" s="94"/>
      <c r="T28" s="94"/>
      <c r="U28" s="94"/>
    </row>
    <row r="29" spans="1:21" ht="15.75" thickBot="1" x14ac:dyDescent="0.3">
      <c r="A29" s="217" t="s">
        <v>79</v>
      </c>
      <c r="B29" s="218">
        <f>SUM(B24:B28)</f>
        <v>51691</v>
      </c>
      <c r="C29" s="219"/>
      <c r="D29" s="220" t="s">
        <v>126</v>
      </c>
      <c r="E29" s="218">
        <f>SUM(E24:E28)</f>
        <v>51691</v>
      </c>
      <c r="F29" s="219"/>
      <c r="G29" s="220" t="s">
        <v>126</v>
      </c>
      <c r="H29" s="218">
        <f>SUM(H24:H28)</f>
        <v>51691</v>
      </c>
      <c r="I29" s="219"/>
      <c r="J29" s="220" t="s">
        <v>126</v>
      </c>
      <c r="K29" s="218">
        <f>SUM(K24:K28)</f>
        <v>51691</v>
      </c>
      <c r="L29" s="221"/>
      <c r="M29" s="222" t="s">
        <v>126</v>
      </c>
      <c r="N29" s="87" t="s">
        <v>87</v>
      </c>
      <c r="O29" s="63"/>
      <c r="P29" s="13"/>
      <c r="Q29" s="97"/>
      <c r="R29" s="96"/>
      <c r="S29" s="96"/>
      <c r="T29" s="96"/>
      <c r="U29" s="96"/>
    </row>
    <row r="30" spans="1:21" ht="15.75" thickTop="1" x14ac:dyDescent="0.25">
      <c r="A30" s="158"/>
      <c r="B30" s="200"/>
      <c r="C30" s="201"/>
      <c r="D30" s="201"/>
      <c r="E30" s="200"/>
      <c r="F30" s="201"/>
      <c r="G30" s="201"/>
      <c r="H30" s="200"/>
      <c r="I30" s="201"/>
      <c r="J30" s="201"/>
      <c r="K30" s="200"/>
      <c r="L30" s="202"/>
      <c r="M30" s="203"/>
      <c r="N30" s="95"/>
      <c r="O30" s="96"/>
      <c r="P30" s="96"/>
      <c r="Q30" s="97"/>
      <c r="R30" s="96"/>
      <c r="S30" s="96"/>
      <c r="T30" s="96"/>
      <c r="U30" s="96"/>
    </row>
    <row r="31" spans="1:21" s="54" customFormat="1" ht="15" x14ac:dyDescent="0.25">
      <c r="A31" s="207"/>
      <c r="B31" s="98"/>
      <c r="C31" s="88"/>
      <c r="D31" s="88"/>
      <c r="E31" s="98"/>
      <c r="F31" s="88"/>
      <c r="G31" s="88"/>
      <c r="H31" s="98"/>
      <c r="I31" s="88"/>
      <c r="J31" s="88"/>
      <c r="K31" s="98"/>
      <c r="L31" s="83"/>
      <c r="M31" s="83"/>
      <c r="N31" s="204"/>
      <c r="O31" s="96"/>
      <c r="P31" s="96"/>
      <c r="Q31" s="97"/>
      <c r="R31" s="96"/>
      <c r="S31" s="96"/>
      <c r="T31" s="96"/>
      <c r="U31" s="96"/>
    </row>
    <row r="32" spans="1:21" s="54" customFormat="1" ht="15" x14ac:dyDescent="0.25">
      <c r="A32" s="67"/>
      <c r="B32" s="98"/>
      <c r="C32" s="88"/>
      <c r="D32" s="88"/>
      <c r="E32" s="98"/>
      <c r="F32" s="88"/>
      <c r="G32" s="88"/>
      <c r="H32" s="98"/>
      <c r="I32" s="88"/>
      <c r="J32" s="88"/>
      <c r="K32" s="98"/>
      <c r="L32" s="83"/>
      <c r="M32" s="83"/>
      <c r="N32" s="204"/>
      <c r="O32" s="96"/>
      <c r="P32" s="96"/>
      <c r="Q32" s="97"/>
      <c r="R32" s="96"/>
      <c r="S32" s="96"/>
      <c r="T32" s="96"/>
      <c r="U32" s="96"/>
    </row>
    <row r="33" spans="1:21" s="54" customFormat="1" ht="15" x14ac:dyDescent="0.25">
      <c r="A33" s="261" t="s">
        <v>90</v>
      </c>
      <c r="B33" s="323" t="s">
        <v>55</v>
      </c>
      <c r="C33" s="324"/>
      <c r="D33" s="324"/>
      <c r="E33" s="324"/>
      <c r="F33" s="324"/>
      <c r="G33" s="324"/>
      <c r="H33" s="324"/>
      <c r="I33" s="324"/>
      <c r="J33" s="324"/>
      <c r="K33" s="324"/>
      <c r="L33" s="324"/>
      <c r="M33" s="325"/>
      <c r="N33" s="204"/>
      <c r="O33" s="96"/>
      <c r="P33" s="96"/>
      <c r="Q33" s="97"/>
      <c r="R33" s="96"/>
      <c r="S33" s="96"/>
      <c r="T33" s="96"/>
      <c r="U33" s="96"/>
    </row>
    <row r="34" spans="1:21" ht="15" x14ac:dyDescent="0.25">
      <c r="A34" s="262"/>
      <c r="B34" s="326"/>
      <c r="C34" s="326"/>
      <c r="D34" s="326"/>
      <c r="E34" s="326"/>
      <c r="F34" s="326"/>
      <c r="G34" s="326"/>
      <c r="H34" s="326"/>
      <c r="I34" s="326"/>
      <c r="J34" s="326"/>
      <c r="K34" s="326"/>
      <c r="L34" s="326"/>
      <c r="M34" s="327"/>
      <c r="N34" s="64"/>
      <c r="O34" s="63"/>
      <c r="P34" s="63"/>
      <c r="Q34" s="63"/>
      <c r="R34" s="63"/>
      <c r="S34" s="63"/>
      <c r="T34" s="63"/>
      <c r="U34" s="63"/>
    </row>
    <row r="35" spans="1:21" ht="15" x14ac:dyDescent="0.25">
      <c r="A35" s="145" t="s">
        <v>109</v>
      </c>
      <c r="B35" s="74">
        <v>2018</v>
      </c>
      <c r="C35" s="66" t="s">
        <v>0</v>
      </c>
      <c r="D35" s="71" t="s">
        <v>82</v>
      </c>
      <c r="E35" s="89">
        <v>2019</v>
      </c>
      <c r="F35" s="66" t="s">
        <v>0</v>
      </c>
      <c r="G35" s="71" t="s">
        <v>82</v>
      </c>
      <c r="H35" s="74">
        <v>2020</v>
      </c>
      <c r="I35" s="66" t="s">
        <v>0</v>
      </c>
      <c r="J35" s="71" t="s">
        <v>82</v>
      </c>
      <c r="K35" s="74">
        <v>2021</v>
      </c>
      <c r="L35" s="99" t="s">
        <v>0</v>
      </c>
      <c r="M35" s="197" t="s">
        <v>82</v>
      </c>
      <c r="N35" s="90"/>
      <c r="O35" s="63"/>
      <c r="P35" s="13"/>
      <c r="Q35" s="13"/>
      <c r="R35" s="13"/>
      <c r="S35" s="13"/>
      <c r="T35" s="13"/>
      <c r="U35" s="13"/>
    </row>
    <row r="36" spans="1:21" ht="15" x14ac:dyDescent="0.25">
      <c r="A36" s="160" t="s">
        <v>110</v>
      </c>
      <c r="B36" s="101">
        <f>'Geographical overview'!E19</f>
        <v>28000</v>
      </c>
      <c r="C36" s="100">
        <f>B36/B42</f>
        <v>0.61273168916996734</v>
      </c>
      <c r="D36" s="100">
        <f>'Geographical overview'!I19</f>
        <v>2.1414285714285716E-2</v>
      </c>
      <c r="E36" s="101">
        <f>'Geographical overview'!J19</f>
        <v>28000</v>
      </c>
      <c r="F36" s="100">
        <v>0.23346176552838455</v>
      </c>
      <c r="G36" s="100">
        <f>'Geographical overview'!N19</f>
        <v>2.1414285714285716E-2</v>
      </c>
      <c r="H36" s="101">
        <f>'Geographical overview'!O19</f>
        <v>28000</v>
      </c>
      <c r="I36" s="100">
        <v>0.23346176552838455</v>
      </c>
      <c r="J36" s="100">
        <f>'Geographical overview'!S19</f>
        <v>2.1414285714285716E-2</v>
      </c>
      <c r="K36" s="101">
        <f>'Geographical overview'!T19</f>
        <v>28000</v>
      </c>
      <c r="L36" s="100">
        <v>0.23346176552838455</v>
      </c>
      <c r="M36" s="198">
        <f>'Geographical overview'!X19</f>
        <v>2.1414285714285716E-2</v>
      </c>
      <c r="N36" s="87" t="s">
        <v>87</v>
      </c>
      <c r="O36" s="63"/>
      <c r="P36" s="13"/>
      <c r="Q36" s="13"/>
      <c r="R36" s="13"/>
      <c r="S36" s="13"/>
      <c r="T36" s="13"/>
      <c r="U36" s="13"/>
    </row>
    <row r="37" spans="1:21" ht="15" x14ac:dyDescent="0.25">
      <c r="A37" s="143" t="s">
        <v>111</v>
      </c>
      <c r="B37" s="103">
        <f>'Geographical overview'!E33</f>
        <v>2800</v>
      </c>
      <c r="C37" s="102">
        <f>B37/B42</f>
        <v>6.1273168916996738E-2</v>
      </c>
      <c r="D37" s="102">
        <f>'Geographical overview'!I33</f>
        <v>2.1428571428571429E-2</v>
      </c>
      <c r="E37" s="103">
        <f>'Geographical overview'!J33</f>
        <v>2800</v>
      </c>
      <c r="F37" s="102">
        <v>0.19053537581953206</v>
      </c>
      <c r="G37" s="102">
        <f>'Geographical overview'!N33</f>
        <v>2.1428571428571429E-2</v>
      </c>
      <c r="H37" s="103">
        <f>'Geographical overview'!O33</f>
        <v>2800</v>
      </c>
      <c r="I37" s="102">
        <v>0.19053537581953206</v>
      </c>
      <c r="J37" s="102">
        <f>'Geographical overview'!S33</f>
        <v>2.1428571428571429E-2</v>
      </c>
      <c r="K37" s="103">
        <f>'Geographical overview'!T33</f>
        <v>2800</v>
      </c>
      <c r="L37" s="102">
        <v>0.19053537581953206</v>
      </c>
      <c r="M37" s="199">
        <f>'Geographical overview'!X33</f>
        <v>2.1428571428571429E-2</v>
      </c>
      <c r="N37" s="87" t="s">
        <v>87</v>
      </c>
      <c r="O37" s="104"/>
      <c r="P37" s="13"/>
      <c r="Q37" s="13"/>
      <c r="R37" s="13"/>
      <c r="S37" s="13"/>
      <c r="T37" s="13"/>
      <c r="U37" s="13"/>
    </row>
    <row r="38" spans="1:21" ht="15" x14ac:dyDescent="0.25">
      <c r="A38" s="143" t="s">
        <v>130</v>
      </c>
      <c r="B38" s="103">
        <f>'Geographical overview'!E39</f>
        <v>3750</v>
      </c>
      <c r="C38" s="102">
        <f>B38/B42</f>
        <v>8.2062279799549206E-2</v>
      </c>
      <c r="D38" s="102">
        <f>'Geographical overview'!I39</f>
        <v>5.28E-3</v>
      </c>
      <c r="E38" s="103">
        <f>'Geographical overview'!J39</f>
        <v>3750</v>
      </c>
      <c r="F38" s="102">
        <v>0.23925675045831651</v>
      </c>
      <c r="G38" s="102">
        <f>'Geographical overview'!N39</f>
        <v>5.28E-3</v>
      </c>
      <c r="H38" s="103">
        <f>'Geographical overview'!O39</f>
        <v>3750</v>
      </c>
      <c r="I38" s="102">
        <v>0.23925675045831651</v>
      </c>
      <c r="J38" s="102">
        <f>'Geographical overview'!S39</f>
        <v>5.28E-3</v>
      </c>
      <c r="K38" s="103">
        <f>'Geographical overview'!T39</f>
        <v>3750</v>
      </c>
      <c r="L38" s="102">
        <v>0.23925675045831651</v>
      </c>
      <c r="M38" s="199">
        <f>'Geographical overview'!X39</f>
        <v>5.28E-3</v>
      </c>
      <c r="N38" s="87" t="s">
        <v>87</v>
      </c>
      <c r="O38" s="63"/>
      <c r="P38" s="13"/>
      <c r="Q38" s="13"/>
      <c r="R38" s="13"/>
      <c r="S38" s="13"/>
      <c r="T38" s="13"/>
      <c r="U38" s="13"/>
    </row>
    <row r="39" spans="1:21" s="54" customFormat="1" ht="15" x14ac:dyDescent="0.25">
      <c r="A39" s="143" t="s">
        <v>14</v>
      </c>
      <c r="B39" s="77">
        <f>'Geographical overview'!E41</f>
        <v>1500</v>
      </c>
      <c r="C39" s="93">
        <f>B39/B46</f>
        <v>0.19480519480519481</v>
      </c>
      <c r="D39" s="93">
        <f>'Geographical overview'!I56</f>
        <v>0</v>
      </c>
      <c r="E39" s="77">
        <f>'Geographical overview'!J41</f>
        <v>1500</v>
      </c>
      <c r="F39" s="93">
        <f>E39/E46</f>
        <v>0.19480519480519481</v>
      </c>
      <c r="G39" s="93">
        <f>'Geographical overview'!N56</f>
        <v>0</v>
      </c>
      <c r="H39" s="77">
        <f>'Geographical overview'!O41</f>
        <v>1500</v>
      </c>
      <c r="I39" s="93">
        <f>H39/H46</f>
        <v>0.19480519480519481</v>
      </c>
      <c r="J39" s="93">
        <f>'Geographical overview'!S56</f>
        <v>0</v>
      </c>
      <c r="K39" s="77">
        <f>'Geographical overview'!T41</f>
        <v>1500</v>
      </c>
      <c r="L39" s="93">
        <f>K39/K46</f>
        <v>0.19480519480519481</v>
      </c>
      <c r="M39" s="157">
        <f>'Geographical overview'!X56</f>
        <v>0</v>
      </c>
      <c r="N39" s="87" t="s">
        <v>87</v>
      </c>
      <c r="O39" s="63"/>
      <c r="P39" s="13"/>
      <c r="Q39" s="13"/>
      <c r="R39" s="13"/>
      <c r="S39" s="13"/>
      <c r="T39" s="13"/>
      <c r="U39" s="13"/>
    </row>
    <row r="40" spans="1:21" s="54" customFormat="1" ht="15" x14ac:dyDescent="0.25">
      <c r="A40" s="143" t="s">
        <v>107</v>
      </c>
      <c r="B40" s="77">
        <f>'Geographical overview'!E43</f>
        <v>7000</v>
      </c>
      <c r="C40" s="93">
        <f>B40/B46</f>
        <v>0.90909090909090906</v>
      </c>
      <c r="D40" s="93">
        <f>'Geographical overview'!I60</f>
        <v>0</v>
      </c>
      <c r="E40" s="77">
        <f>'Geographical overview'!J43</f>
        <v>7000</v>
      </c>
      <c r="F40" s="93">
        <f>E40/E46</f>
        <v>0.90909090909090906</v>
      </c>
      <c r="G40" s="93">
        <f>'Geographical overview'!N60</f>
        <v>0</v>
      </c>
      <c r="H40" s="77">
        <f>'Geographical overview'!O43</f>
        <v>7000</v>
      </c>
      <c r="I40" s="93">
        <f>H40/H46</f>
        <v>0.90909090909090906</v>
      </c>
      <c r="J40" s="93">
        <f>'Geographical overview'!S60</f>
        <v>0</v>
      </c>
      <c r="K40" s="77">
        <f>'Geographical overview'!T43</f>
        <v>7000</v>
      </c>
      <c r="L40" s="93">
        <f>K40/K46</f>
        <v>0.90909090909090906</v>
      </c>
      <c r="M40" s="157">
        <f>'Geographical overview'!X60</f>
        <v>0</v>
      </c>
      <c r="N40" s="87" t="s">
        <v>87</v>
      </c>
      <c r="O40" s="63"/>
      <c r="P40" s="13"/>
      <c r="Q40" s="13"/>
      <c r="R40" s="13"/>
      <c r="S40" s="13"/>
      <c r="T40" s="13"/>
      <c r="U40" s="13"/>
    </row>
    <row r="41" spans="1:21" s="54" customFormat="1" ht="15" x14ac:dyDescent="0.25">
      <c r="A41" s="143" t="s">
        <v>108</v>
      </c>
      <c r="B41" s="77">
        <f>'Geographical overview'!E45</f>
        <v>2647</v>
      </c>
      <c r="C41" s="93">
        <f>B41/B46</f>
        <v>0.34376623376623378</v>
      </c>
      <c r="D41" s="93" t="s">
        <v>126</v>
      </c>
      <c r="E41" s="77">
        <f>'Geographical overview'!J45</f>
        <v>2647</v>
      </c>
      <c r="F41" s="93">
        <f>E41/E46</f>
        <v>0.34376623376623378</v>
      </c>
      <c r="G41" s="93" t="s">
        <v>126</v>
      </c>
      <c r="H41" s="77">
        <f>'Geographical overview'!O45</f>
        <v>2647</v>
      </c>
      <c r="I41" s="93">
        <f>H41/H46</f>
        <v>0.34376623376623378</v>
      </c>
      <c r="J41" s="93" t="s">
        <v>126</v>
      </c>
      <c r="K41" s="77">
        <f>'Geographical overview'!T45</f>
        <v>2647</v>
      </c>
      <c r="L41" s="93">
        <f>K41/K46</f>
        <v>0.34376623376623378</v>
      </c>
      <c r="M41" s="157" t="s">
        <v>126</v>
      </c>
      <c r="N41" s="87" t="s">
        <v>87</v>
      </c>
      <c r="O41" s="63"/>
      <c r="P41" s="13"/>
      <c r="Q41" s="13"/>
      <c r="R41" s="13"/>
      <c r="S41" s="13"/>
      <c r="T41" s="13"/>
      <c r="U41" s="13"/>
    </row>
    <row r="42" spans="1:21" ht="15.75" thickBot="1" x14ac:dyDescent="0.3">
      <c r="A42" s="162" t="s">
        <v>64</v>
      </c>
      <c r="B42" s="105">
        <f>SUM(B36:B41)</f>
        <v>45697</v>
      </c>
      <c r="C42" s="106"/>
      <c r="D42" s="106"/>
      <c r="E42" s="105">
        <f>SUM(E36:E41)</f>
        <v>45697</v>
      </c>
      <c r="F42" s="107"/>
      <c r="G42" s="107"/>
      <c r="H42" s="105">
        <f>SUM(H36:H41)</f>
        <v>45697</v>
      </c>
      <c r="I42" s="107"/>
      <c r="J42" s="107"/>
      <c r="K42" s="105">
        <f>SUM(K36:K41)</f>
        <v>45697</v>
      </c>
      <c r="L42" s="105"/>
      <c r="M42" s="206"/>
      <c r="N42" s="108"/>
      <c r="O42" s="109"/>
      <c r="P42" s="13"/>
      <c r="Q42" s="13"/>
      <c r="R42" s="13"/>
      <c r="S42" s="13"/>
      <c r="T42" s="13"/>
      <c r="U42" s="13"/>
    </row>
    <row r="43" spans="1:21" ht="15.75" thickTop="1" x14ac:dyDescent="0.25">
      <c r="A43" s="158"/>
      <c r="B43" s="67"/>
      <c r="C43" s="66"/>
      <c r="D43" s="66"/>
      <c r="E43" s="67"/>
      <c r="F43" s="65"/>
      <c r="G43" s="65"/>
      <c r="H43" s="67"/>
      <c r="I43" s="65"/>
      <c r="J43" s="65"/>
      <c r="K43" s="67"/>
      <c r="L43" s="68"/>
      <c r="M43" s="152"/>
      <c r="N43" s="63"/>
      <c r="O43" s="63"/>
      <c r="P43" s="13"/>
      <c r="Q43" s="13"/>
      <c r="R43" s="13"/>
      <c r="S43" s="13"/>
      <c r="T43" s="13"/>
      <c r="U43" s="13"/>
    </row>
    <row r="44" spans="1:21" ht="15" x14ac:dyDescent="0.25">
      <c r="A44" s="145" t="s">
        <v>81</v>
      </c>
      <c r="B44" s="74">
        <v>2018</v>
      </c>
      <c r="C44" s="66" t="s">
        <v>0</v>
      </c>
      <c r="D44" s="66"/>
      <c r="E44" s="74">
        <v>2019</v>
      </c>
      <c r="F44" s="66" t="s">
        <v>0</v>
      </c>
      <c r="G44" s="66"/>
      <c r="H44" s="74">
        <v>2020</v>
      </c>
      <c r="I44" s="66" t="s">
        <v>0</v>
      </c>
      <c r="J44" s="66"/>
      <c r="K44" s="74">
        <v>2021</v>
      </c>
      <c r="L44" s="99" t="s">
        <v>0</v>
      </c>
      <c r="M44" s="159"/>
      <c r="N44" s="63"/>
      <c r="O44" s="63"/>
      <c r="P44" s="13"/>
      <c r="Q44" s="13"/>
      <c r="R44" s="13"/>
      <c r="S44" s="13"/>
      <c r="T44" s="13"/>
      <c r="U44" s="13"/>
    </row>
    <row r="45" spans="1:21" ht="15" x14ac:dyDescent="0.25">
      <c r="A45" s="160" t="s">
        <v>91</v>
      </c>
      <c r="B45" s="101">
        <f>'Thematic overview'!D9</f>
        <v>13200</v>
      </c>
      <c r="C45" s="100">
        <f>B45/B50</f>
        <v>0.28885922489441318</v>
      </c>
      <c r="D45" s="100"/>
      <c r="E45" s="101">
        <f>'Thematic overview'!F9</f>
        <v>13200</v>
      </c>
      <c r="F45" s="100">
        <f>E45/E50</f>
        <v>0.28885922489441318</v>
      </c>
      <c r="G45" s="100"/>
      <c r="H45" s="101">
        <f>'Thematic overview'!H9</f>
        <v>13200</v>
      </c>
      <c r="I45" s="100">
        <f>H45/H50</f>
        <v>0.28885922489441318</v>
      </c>
      <c r="J45" s="100"/>
      <c r="K45" s="101">
        <f>'Thematic overview'!J9</f>
        <v>13200</v>
      </c>
      <c r="L45" s="100">
        <f>K45/K50</f>
        <v>0.28885922489441318</v>
      </c>
      <c r="M45" s="161"/>
      <c r="N45" s="87" t="s">
        <v>94</v>
      </c>
      <c r="O45" s="63"/>
      <c r="P45" s="13"/>
      <c r="Q45" s="13"/>
      <c r="R45" s="13"/>
      <c r="S45" s="13"/>
      <c r="T45" s="13"/>
      <c r="U45" s="13"/>
    </row>
    <row r="46" spans="1:21" ht="15" x14ac:dyDescent="0.25">
      <c r="A46" s="143" t="s">
        <v>92</v>
      </c>
      <c r="B46" s="103">
        <f>'Thematic overview'!D13</f>
        <v>7700</v>
      </c>
      <c r="C46" s="102">
        <f>B46/B50</f>
        <v>0.16850121452174102</v>
      </c>
      <c r="D46" s="102"/>
      <c r="E46" s="103">
        <f>'Thematic overview'!F13</f>
        <v>7700</v>
      </c>
      <c r="F46" s="102">
        <f>E46/E50</f>
        <v>0.16850121452174102</v>
      </c>
      <c r="G46" s="102"/>
      <c r="H46" s="103">
        <f>'Thematic overview'!H13</f>
        <v>7700</v>
      </c>
      <c r="I46" s="102">
        <f>H46/H50</f>
        <v>0.16850121452174102</v>
      </c>
      <c r="J46" s="102"/>
      <c r="K46" s="103">
        <f>'Thematic overview'!J13</f>
        <v>7700</v>
      </c>
      <c r="L46" s="102">
        <f>K46/K50</f>
        <v>0.16850121452174102</v>
      </c>
      <c r="M46" s="161"/>
      <c r="N46" s="87" t="s">
        <v>94</v>
      </c>
      <c r="O46" s="63"/>
      <c r="P46" s="13"/>
      <c r="Q46" s="13"/>
      <c r="R46" s="13"/>
      <c r="S46" s="13"/>
      <c r="T46" s="13"/>
      <c r="U46" s="13"/>
    </row>
    <row r="47" spans="1:21" ht="15" x14ac:dyDescent="0.25">
      <c r="A47" s="143" t="s">
        <v>93</v>
      </c>
      <c r="B47" s="103">
        <f>'Thematic overview'!D17</f>
        <v>9900</v>
      </c>
      <c r="C47" s="102">
        <f>B47/B50</f>
        <v>0.21664441867080991</v>
      </c>
      <c r="D47" s="102"/>
      <c r="E47" s="103">
        <f>'Thematic overview'!F17</f>
        <v>9900</v>
      </c>
      <c r="F47" s="102">
        <f>E47/E50</f>
        <v>0.21664441867080991</v>
      </c>
      <c r="G47" s="102"/>
      <c r="H47" s="103">
        <f>'Thematic overview'!H17</f>
        <v>9900</v>
      </c>
      <c r="I47" s="102">
        <f>H47/H50</f>
        <v>0.21664441867080991</v>
      </c>
      <c r="J47" s="102"/>
      <c r="K47" s="103">
        <f>'Thematic overview'!J17</f>
        <v>9900</v>
      </c>
      <c r="L47" s="102">
        <f>K47/K50</f>
        <v>0.21664441867080991</v>
      </c>
      <c r="M47" s="161"/>
      <c r="N47" s="87" t="s">
        <v>94</v>
      </c>
      <c r="O47" s="63"/>
      <c r="P47" s="13"/>
      <c r="Q47" s="13"/>
      <c r="R47" s="13"/>
      <c r="S47" s="13"/>
      <c r="T47" s="13"/>
      <c r="U47" s="13"/>
    </row>
    <row r="48" spans="1:21" s="54" customFormat="1" ht="15" x14ac:dyDescent="0.25">
      <c r="A48" s="143" t="s">
        <v>130</v>
      </c>
      <c r="B48" s="103">
        <f>'Thematic overview'!D25</f>
        <v>3750</v>
      </c>
      <c r="C48" s="102">
        <f>B48/B50</f>
        <v>8.2062279799549206E-2</v>
      </c>
      <c r="D48" s="102"/>
      <c r="E48" s="103">
        <f>'Thematic overview'!F25</f>
        <v>3750</v>
      </c>
      <c r="F48" s="102">
        <f>E48/E50</f>
        <v>8.2062279799549206E-2</v>
      </c>
      <c r="G48" s="102"/>
      <c r="H48" s="103">
        <f>'Thematic overview'!H25</f>
        <v>3750</v>
      </c>
      <c r="I48" s="102">
        <f>H48/H50</f>
        <v>8.2062279799549206E-2</v>
      </c>
      <c r="J48" s="102"/>
      <c r="K48" s="103">
        <f>'Thematic overview'!J25</f>
        <v>3750</v>
      </c>
      <c r="L48" s="102">
        <f>K48/K50</f>
        <v>8.2062279799549206E-2</v>
      </c>
      <c r="M48" s="161"/>
      <c r="N48" s="87" t="s">
        <v>94</v>
      </c>
      <c r="O48" s="63"/>
      <c r="P48" s="13"/>
      <c r="Q48" s="13"/>
      <c r="R48" s="13"/>
      <c r="S48" s="13"/>
      <c r="T48" s="13"/>
      <c r="U48" s="13"/>
    </row>
    <row r="49" spans="1:21" s="54" customFormat="1" ht="15" x14ac:dyDescent="0.25">
      <c r="A49" s="143" t="s">
        <v>139</v>
      </c>
      <c r="B49" s="103">
        <f>'Thematic overview'!D27+'Thematic overview'!D29+'Thematic overview'!D31</f>
        <v>11147</v>
      </c>
      <c r="C49" s="102">
        <f>B49/B50</f>
        <v>0.24393286211348666</v>
      </c>
      <c r="D49" s="102"/>
      <c r="E49" s="103">
        <f>'Thematic overview'!F27+'Thematic overview'!F29+'Thematic overview'!F31</f>
        <v>11147</v>
      </c>
      <c r="F49" s="102">
        <f>E49/E50</f>
        <v>0.24393286211348666</v>
      </c>
      <c r="G49" s="102"/>
      <c r="H49" s="103">
        <f>'Thematic overview'!H27+'Thematic overview'!H29+'Thematic overview'!H31</f>
        <v>11147</v>
      </c>
      <c r="I49" s="102">
        <f>H49/H50</f>
        <v>0.24393286211348666</v>
      </c>
      <c r="J49" s="102"/>
      <c r="K49" s="103">
        <f>'Thematic overview'!J27+'Thematic overview'!J29+'Thematic overview'!J31</f>
        <v>11147</v>
      </c>
      <c r="L49" s="102">
        <f>K49/K50</f>
        <v>0.24393286211348666</v>
      </c>
      <c r="M49" s="161"/>
      <c r="N49" s="87" t="s">
        <v>94</v>
      </c>
      <c r="O49" s="63"/>
      <c r="P49" s="13"/>
      <c r="Q49" s="13"/>
      <c r="R49" s="13"/>
      <c r="S49" s="13"/>
      <c r="T49" s="13"/>
      <c r="U49" s="13"/>
    </row>
    <row r="50" spans="1:21" ht="15.75" thickBot="1" x14ac:dyDescent="0.3">
      <c r="A50" s="162" t="s">
        <v>64</v>
      </c>
      <c r="B50" s="105">
        <f>SUM(B45:B49)</f>
        <v>45697</v>
      </c>
      <c r="C50" s="106"/>
      <c r="D50" s="106"/>
      <c r="E50" s="105">
        <f>SUM(E45:E49)</f>
        <v>45697</v>
      </c>
      <c r="F50" s="106"/>
      <c r="G50" s="106"/>
      <c r="H50" s="105">
        <f>SUM(H45:H49)</f>
        <v>45697</v>
      </c>
      <c r="I50" s="106"/>
      <c r="J50" s="106"/>
      <c r="K50" s="105">
        <f>SUM(K45:K49)</f>
        <v>45697</v>
      </c>
      <c r="L50" s="105"/>
      <c r="M50" s="206"/>
      <c r="N50" s="109"/>
      <c r="O50" s="109"/>
      <c r="P50" s="13"/>
      <c r="Q50" s="13"/>
      <c r="R50" s="13"/>
      <c r="S50" s="13"/>
      <c r="T50" s="13"/>
      <c r="U50" s="13"/>
    </row>
    <row r="51" spans="1:21" ht="15.75" thickTop="1" x14ac:dyDescent="0.25">
      <c r="A51" s="205"/>
      <c r="B51" s="191"/>
      <c r="C51" s="192"/>
      <c r="D51" s="192"/>
      <c r="E51" s="193"/>
      <c r="F51" s="194"/>
      <c r="G51" s="194"/>
      <c r="H51" s="193"/>
      <c r="I51" s="194"/>
      <c r="J51" s="194"/>
      <c r="K51" s="193"/>
      <c r="L51" s="195"/>
      <c r="M51" s="196"/>
      <c r="N51" s="63"/>
      <c r="O51" s="63"/>
      <c r="P51" s="13"/>
      <c r="Q51" s="13"/>
      <c r="R51" s="13"/>
      <c r="S51" s="13"/>
      <c r="T51" s="13"/>
      <c r="U51" s="13"/>
    </row>
    <row r="52" spans="1:21" s="54" customFormat="1" ht="15" x14ac:dyDescent="0.25">
      <c r="A52" s="64"/>
      <c r="B52" s="67"/>
      <c r="C52" s="66"/>
      <c r="D52" s="66"/>
      <c r="E52" s="72"/>
      <c r="F52" s="65"/>
      <c r="G52" s="65"/>
      <c r="H52" s="72"/>
      <c r="I52" s="65"/>
      <c r="J52" s="65"/>
      <c r="K52" s="72"/>
      <c r="L52" s="68"/>
      <c r="M52" s="68"/>
      <c r="N52" s="63"/>
      <c r="O52" s="63"/>
      <c r="P52" s="13"/>
      <c r="Q52" s="13"/>
      <c r="R52" s="13"/>
      <c r="S52" s="13"/>
      <c r="T52" s="13"/>
      <c r="U52" s="13"/>
    </row>
    <row r="53" spans="1:21" s="54" customFormat="1" ht="15" x14ac:dyDescent="0.25">
      <c r="A53" s="64"/>
      <c r="B53" s="67"/>
      <c r="C53" s="66"/>
      <c r="D53" s="66"/>
      <c r="E53" s="72"/>
      <c r="F53" s="65"/>
      <c r="G53" s="65"/>
      <c r="H53" s="72"/>
      <c r="I53" s="65"/>
      <c r="J53" s="65"/>
      <c r="K53" s="72"/>
      <c r="L53" s="68"/>
      <c r="M53" s="68"/>
      <c r="N53" s="63"/>
      <c r="O53" s="63"/>
      <c r="P53" s="13"/>
      <c r="Q53" s="13"/>
      <c r="R53" s="13"/>
      <c r="S53" s="13"/>
      <c r="T53" s="13"/>
      <c r="U53" s="13"/>
    </row>
    <row r="54" spans="1:21" s="54" customFormat="1" ht="15" x14ac:dyDescent="0.25">
      <c r="A54" s="190" t="s">
        <v>138</v>
      </c>
      <c r="B54" s="74">
        <v>2018</v>
      </c>
      <c r="C54" s="74"/>
      <c r="D54" s="74"/>
      <c r="E54" s="74">
        <v>2019</v>
      </c>
      <c r="F54" s="74"/>
      <c r="G54" s="74"/>
      <c r="H54" s="74">
        <v>2020</v>
      </c>
      <c r="I54" s="74"/>
      <c r="J54" s="74"/>
      <c r="K54" s="74">
        <v>2021</v>
      </c>
      <c r="L54" s="74"/>
      <c r="M54" s="195"/>
      <c r="N54" s="63"/>
      <c r="O54" s="63"/>
      <c r="P54" s="13"/>
      <c r="Q54" s="13"/>
      <c r="R54" s="13"/>
      <c r="S54" s="13"/>
      <c r="T54" s="13"/>
      <c r="U54" s="13"/>
    </row>
    <row r="55" spans="1:21" ht="15" x14ac:dyDescent="0.25">
      <c r="A55" s="6" t="s">
        <v>134</v>
      </c>
      <c r="B55" s="225">
        <f>B9/(B24-B9)</f>
        <v>7.6566070629255301E-2</v>
      </c>
      <c r="C55" s="226"/>
      <c r="D55" s="226"/>
      <c r="E55" s="225">
        <f>E9/(E24-E9)</f>
        <v>7.6566070629255301E-2</v>
      </c>
      <c r="F55" s="226"/>
      <c r="G55" s="226"/>
      <c r="H55" s="225">
        <f>H9/(H24-H9)</f>
        <v>7.6566070629255301E-2</v>
      </c>
      <c r="I55" s="226"/>
      <c r="J55" s="226"/>
      <c r="K55" s="225">
        <f>K9/(K24-K9)</f>
        <v>7.6566070629255301E-2</v>
      </c>
      <c r="N55" s="177" t="s">
        <v>136</v>
      </c>
      <c r="O55" s="63"/>
      <c r="P55" s="13"/>
      <c r="Q55" s="13"/>
      <c r="R55" s="13"/>
      <c r="S55" s="13"/>
      <c r="T55" s="13"/>
      <c r="U55" s="13"/>
    </row>
    <row r="56" spans="1:21" s="54" customFormat="1" ht="30" x14ac:dyDescent="0.25">
      <c r="A56" s="6" t="s">
        <v>133</v>
      </c>
      <c r="B56" s="225">
        <f>B11/(B24-B9)</f>
        <v>0.3062642825170212</v>
      </c>
      <c r="C56" s="226"/>
      <c r="D56" s="226"/>
      <c r="E56" s="225">
        <f>E11/(E24-E9)</f>
        <v>0.3062642825170212</v>
      </c>
      <c r="F56" s="226"/>
      <c r="G56" s="226"/>
      <c r="H56" s="225">
        <f>H11/(H24-H9)</f>
        <v>0.3062642825170212</v>
      </c>
      <c r="I56" s="226"/>
      <c r="J56" s="226"/>
      <c r="K56" s="225">
        <f>K11/(K24-K9)</f>
        <v>0.3062642825170212</v>
      </c>
      <c r="N56" s="177" t="s">
        <v>136</v>
      </c>
      <c r="O56" s="63"/>
      <c r="P56" s="13"/>
      <c r="Q56" s="13"/>
      <c r="R56" s="13"/>
      <c r="S56" s="13"/>
      <c r="T56" s="13"/>
      <c r="U56" s="13"/>
    </row>
    <row r="57" spans="1:21" ht="30" x14ac:dyDescent="0.25">
      <c r="A57" s="6" t="s">
        <v>137</v>
      </c>
      <c r="B57" s="225">
        <f>B25/(B24-B9)</f>
        <v>1.0012486159210309E-2</v>
      </c>
      <c r="C57" s="226"/>
      <c r="D57" s="226"/>
      <c r="E57" s="225">
        <f>E25/(E24-E9)</f>
        <v>1.0012486159210309E-2</v>
      </c>
      <c r="F57" s="226"/>
      <c r="G57" s="226"/>
      <c r="H57" s="225">
        <f>H25/(H24-H9)</f>
        <v>1.0012486159210309E-2</v>
      </c>
      <c r="I57" s="226"/>
      <c r="J57" s="226"/>
      <c r="K57" s="225">
        <f>K25/(K24-K9)</f>
        <v>1.0012486159210309E-2</v>
      </c>
      <c r="L57" s="54"/>
      <c r="N57" s="177" t="s">
        <v>136</v>
      </c>
      <c r="O57" s="63"/>
      <c r="P57" s="13"/>
      <c r="Q57" s="13"/>
      <c r="R57" s="13"/>
      <c r="S57" s="13"/>
      <c r="T57" s="13"/>
      <c r="U57" s="13"/>
    </row>
    <row r="58" spans="1:21" ht="15" customHeight="1" x14ac:dyDescent="0.25">
      <c r="A58" s="6" t="s">
        <v>158</v>
      </c>
      <c r="B58" s="225">
        <f>B39/'Geographical overview'!E63</f>
        <v>3.0965504428067132E-2</v>
      </c>
      <c r="C58" s="226"/>
      <c r="D58" s="226"/>
      <c r="E58" s="225">
        <f>E39/'Geographical overview'!J63</f>
        <v>3.0965504428067132E-2</v>
      </c>
      <c r="F58" s="226"/>
      <c r="G58" s="226"/>
      <c r="H58" s="225">
        <f>H39/'Geographical overview'!O63</f>
        <v>3.0965504428067132E-2</v>
      </c>
      <c r="I58" s="226"/>
      <c r="J58" s="226"/>
      <c r="K58" s="225">
        <f>K39/'Geographical overview'!T63</f>
        <v>3.0965504428067132E-2</v>
      </c>
      <c r="L58" s="54"/>
      <c r="N58" s="177" t="s">
        <v>136</v>
      </c>
      <c r="O58" s="63"/>
      <c r="P58" s="13"/>
      <c r="Q58" s="13"/>
      <c r="R58" s="13"/>
      <c r="S58" s="13"/>
      <c r="T58" s="13"/>
      <c r="U58" s="13"/>
    </row>
    <row r="59" spans="1:21" ht="15" x14ac:dyDescent="0.25">
      <c r="A59" s="6" t="s">
        <v>140</v>
      </c>
      <c r="B59" s="225">
        <f>B28/('Geographical overview'!E55-B9)</f>
        <v>6.999911645166991E-2</v>
      </c>
      <c r="C59" s="226"/>
      <c r="D59" s="226"/>
      <c r="E59" s="225">
        <f>E28/('Geographical overview'!J55-E9)</f>
        <v>6.999911645166991E-2</v>
      </c>
      <c r="F59" s="226"/>
      <c r="G59" s="226"/>
      <c r="H59" s="225">
        <f>H28/('Geographical overview'!O55-H9)</f>
        <v>6.999911645166991E-2</v>
      </c>
      <c r="I59" s="226"/>
      <c r="J59" s="226"/>
      <c r="K59" s="225">
        <f>K28/('Geographical overview'!T55-K9)</f>
        <v>6.999911645166991E-2</v>
      </c>
      <c r="N59" s="177" t="s">
        <v>136</v>
      </c>
      <c r="O59" s="13"/>
      <c r="P59" s="13"/>
      <c r="Q59" s="13"/>
      <c r="R59" s="13"/>
      <c r="S59" s="13"/>
      <c r="T59" s="13"/>
      <c r="U59" s="13"/>
    </row>
    <row r="60" spans="1:21" ht="30" x14ac:dyDescent="0.25">
      <c r="A60" s="6" t="s">
        <v>35</v>
      </c>
      <c r="B60" s="227">
        <f>'Geographical overview'!E19/('Geographical overview'!E19+'Geographical overview'!E33)</f>
        <v>0.90909090909090906</v>
      </c>
      <c r="C60" s="226"/>
      <c r="D60" s="226"/>
      <c r="E60" s="227">
        <f>'Geographical overview'!J19/('Geographical overview'!J19+'Geographical overview'!J33)</f>
        <v>0.90909090909090906</v>
      </c>
      <c r="F60" s="226"/>
      <c r="G60" s="226"/>
      <c r="H60" s="227">
        <f>'Geographical overview'!O19/('Geographical overview'!O19+'Geographical overview'!O33)</f>
        <v>0.90909090909090906</v>
      </c>
      <c r="I60" s="226"/>
      <c r="J60" s="226"/>
      <c r="K60" s="227">
        <f>'Geographical overview'!T19/('Geographical overview'!T19+'Geographical overview'!T33)</f>
        <v>0.90909090909090906</v>
      </c>
      <c r="N60" s="177" t="s">
        <v>136</v>
      </c>
      <c r="O60" s="13"/>
      <c r="P60" s="13"/>
      <c r="Q60" s="13"/>
      <c r="R60" s="13"/>
      <c r="S60" s="13"/>
      <c r="T60" s="13"/>
      <c r="U60" s="13"/>
    </row>
    <row r="61" spans="1:21" ht="15" x14ac:dyDescent="0.25">
      <c r="A61" s="67"/>
      <c r="B61" s="64"/>
      <c r="C61" s="66"/>
      <c r="D61" s="66"/>
      <c r="E61" s="67"/>
      <c r="F61" s="65"/>
      <c r="G61" s="65"/>
      <c r="H61" s="67"/>
      <c r="I61" s="65"/>
      <c r="J61" s="65"/>
      <c r="K61" s="67"/>
      <c r="L61" s="68"/>
      <c r="M61" s="68"/>
      <c r="N61" s="13"/>
      <c r="O61" s="13"/>
      <c r="P61" s="13"/>
      <c r="Q61" s="13"/>
      <c r="R61" s="13"/>
      <c r="S61" s="13"/>
      <c r="T61" s="13"/>
      <c r="U61" s="13"/>
    </row>
    <row r="62" spans="1:21" ht="15" x14ac:dyDescent="0.25">
      <c r="A62" s="67"/>
      <c r="B62" s="64"/>
      <c r="C62" s="66"/>
      <c r="D62" s="66"/>
      <c r="E62" s="67"/>
      <c r="F62" s="65"/>
      <c r="G62" s="65"/>
      <c r="H62" s="67"/>
      <c r="I62" s="65"/>
      <c r="J62" s="65"/>
      <c r="K62" s="67"/>
      <c r="L62" s="68"/>
      <c r="M62" s="68"/>
      <c r="N62" s="13"/>
      <c r="O62" s="13"/>
      <c r="P62" s="13"/>
      <c r="Q62" s="13"/>
      <c r="R62" s="13"/>
      <c r="S62" s="13"/>
      <c r="T62" s="13"/>
      <c r="U62" s="13"/>
    </row>
    <row r="63" spans="1:21" ht="15" x14ac:dyDescent="0.25">
      <c r="A63" s="67"/>
      <c r="B63" s="64"/>
      <c r="C63" s="66"/>
      <c r="D63" s="66"/>
      <c r="E63" s="67"/>
      <c r="F63" s="65"/>
      <c r="G63" s="65"/>
      <c r="H63" s="67"/>
      <c r="I63" s="65"/>
      <c r="J63" s="65"/>
      <c r="K63" s="67"/>
      <c r="L63" s="68"/>
      <c r="M63" s="68"/>
      <c r="N63" s="13"/>
      <c r="O63" s="13"/>
      <c r="P63" s="13"/>
      <c r="Q63" s="13"/>
      <c r="R63" s="13"/>
      <c r="S63" s="13"/>
      <c r="T63" s="13"/>
      <c r="U63" s="13"/>
    </row>
    <row r="64" spans="1:21" ht="15" x14ac:dyDescent="0.25">
      <c r="A64" s="67"/>
      <c r="B64" s="64"/>
      <c r="C64" s="66"/>
      <c r="D64" s="66"/>
      <c r="E64" s="67"/>
      <c r="F64" s="65"/>
      <c r="G64" s="65"/>
      <c r="H64" s="67"/>
      <c r="I64" s="65"/>
      <c r="J64" s="65"/>
      <c r="K64" s="67"/>
      <c r="L64" s="68"/>
      <c r="M64" s="68"/>
      <c r="N64" s="13"/>
      <c r="O64" s="13"/>
      <c r="P64" s="13"/>
      <c r="Q64" s="13"/>
      <c r="R64" s="13"/>
      <c r="S64" s="13"/>
      <c r="T64" s="13"/>
      <c r="U64" s="13"/>
    </row>
    <row r="65" spans="1:21" ht="15" x14ac:dyDescent="0.25">
      <c r="A65" s="67"/>
      <c r="B65" s="64"/>
      <c r="C65" s="66"/>
      <c r="D65" s="66"/>
      <c r="E65" s="67"/>
      <c r="F65" s="65"/>
      <c r="G65" s="65"/>
      <c r="H65" s="67"/>
      <c r="I65" s="65"/>
      <c r="J65" s="65"/>
      <c r="K65" s="67"/>
      <c r="L65" s="68"/>
      <c r="M65" s="68"/>
      <c r="N65" s="13"/>
      <c r="O65" s="13"/>
      <c r="P65" s="13"/>
      <c r="Q65" s="13"/>
      <c r="R65" s="13"/>
      <c r="S65" s="13"/>
      <c r="T65" s="13"/>
      <c r="U65" s="13"/>
    </row>
    <row r="66" spans="1:21" ht="15" x14ac:dyDescent="0.25">
      <c r="A66" s="67"/>
      <c r="B66" s="64"/>
      <c r="C66" s="66"/>
      <c r="D66" s="66"/>
      <c r="E66" s="67"/>
      <c r="F66" s="65"/>
      <c r="G66" s="65"/>
      <c r="H66" s="67"/>
      <c r="I66" s="65"/>
      <c r="J66" s="65"/>
      <c r="K66" s="67"/>
      <c r="L66" s="68"/>
      <c r="M66" s="68"/>
      <c r="N66" s="13"/>
      <c r="O66" s="13"/>
      <c r="P66" s="13"/>
      <c r="Q66" s="13"/>
      <c r="R66" s="13"/>
      <c r="S66" s="13"/>
      <c r="T66" s="13"/>
      <c r="U66" s="13"/>
    </row>
    <row r="67" spans="1:21" ht="15" x14ac:dyDescent="0.25">
      <c r="A67" s="67"/>
      <c r="B67" s="64"/>
      <c r="C67" s="66"/>
      <c r="D67" s="66"/>
      <c r="E67" s="67"/>
      <c r="F67" s="65"/>
      <c r="G67" s="65"/>
      <c r="H67" s="67"/>
      <c r="I67" s="65"/>
      <c r="J67" s="65"/>
      <c r="K67" s="67"/>
      <c r="L67" s="68"/>
      <c r="M67" s="68"/>
      <c r="N67" s="13"/>
      <c r="O67" s="13"/>
      <c r="P67" s="13"/>
      <c r="Q67" s="13"/>
      <c r="R67" s="13"/>
      <c r="S67" s="13"/>
      <c r="T67" s="13"/>
      <c r="U67" s="13"/>
    </row>
    <row r="68" spans="1:21" ht="15" x14ac:dyDescent="0.25">
      <c r="A68" s="67"/>
      <c r="B68" s="64"/>
      <c r="C68" s="66"/>
      <c r="D68" s="66"/>
      <c r="E68" s="67"/>
      <c r="F68" s="65"/>
      <c r="G68" s="65"/>
      <c r="H68" s="67"/>
      <c r="I68" s="65"/>
      <c r="J68" s="65"/>
      <c r="K68" s="67"/>
      <c r="L68" s="68"/>
      <c r="M68" s="68"/>
      <c r="N68" s="13"/>
      <c r="O68" s="13"/>
      <c r="P68" s="13"/>
      <c r="Q68" s="13"/>
      <c r="R68" s="13"/>
      <c r="S68" s="13"/>
      <c r="T68" s="13"/>
      <c r="U68" s="13"/>
    </row>
    <row r="69" spans="1:21" ht="15" x14ac:dyDescent="0.25">
      <c r="A69" s="67"/>
      <c r="B69" s="64"/>
      <c r="C69" s="66"/>
      <c r="D69" s="66"/>
      <c r="E69" s="67"/>
      <c r="F69" s="65"/>
      <c r="G69" s="65"/>
      <c r="H69" s="67"/>
      <c r="I69" s="65"/>
      <c r="J69" s="65"/>
      <c r="K69" s="67"/>
      <c r="L69" s="68"/>
      <c r="M69" s="68"/>
      <c r="N69" s="13"/>
      <c r="O69" s="13"/>
      <c r="P69" s="13"/>
      <c r="Q69" s="13"/>
      <c r="R69" s="13"/>
      <c r="S69" s="13"/>
      <c r="T69" s="13"/>
      <c r="U69" s="13"/>
    </row>
    <row r="70" spans="1:21" ht="15" x14ac:dyDescent="0.25">
      <c r="A70" s="67"/>
      <c r="B70" s="64"/>
      <c r="C70" s="66"/>
      <c r="D70" s="66"/>
      <c r="E70" s="67"/>
      <c r="F70" s="65"/>
      <c r="G70" s="65"/>
      <c r="H70" s="67"/>
      <c r="I70" s="65"/>
      <c r="J70" s="65"/>
      <c r="K70" s="67"/>
      <c r="L70" s="68"/>
      <c r="M70" s="68"/>
      <c r="N70" s="13"/>
      <c r="O70" s="13"/>
      <c r="P70" s="13"/>
      <c r="Q70" s="13"/>
      <c r="R70" s="13"/>
      <c r="S70" s="13"/>
      <c r="T70" s="13"/>
      <c r="U70" s="13"/>
    </row>
    <row r="71" spans="1:21" ht="15" x14ac:dyDescent="0.25">
      <c r="A71" s="67"/>
      <c r="B71" s="64"/>
      <c r="C71" s="66"/>
      <c r="D71" s="66"/>
      <c r="E71" s="67"/>
      <c r="F71" s="65"/>
      <c r="G71" s="65"/>
      <c r="H71" s="67"/>
      <c r="I71" s="65"/>
      <c r="J71" s="65"/>
      <c r="K71" s="67"/>
      <c r="L71" s="68"/>
      <c r="M71" s="68"/>
      <c r="N71" s="13"/>
      <c r="O71" s="13"/>
      <c r="P71" s="13"/>
      <c r="Q71" s="13"/>
      <c r="R71" s="13"/>
      <c r="S71" s="13"/>
      <c r="T71" s="13"/>
      <c r="U71" s="13"/>
    </row>
    <row r="72" spans="1:21" ht="15" x14ac:dyDescent="0.25">
      <c r="A72" s="67"/>
      <c r="B72" s="64"/>
      <c r="C72" s="66"/>
      <c r="D72" s="66"/>
      <c r="E72" s="67"/>
      <c r="F72" s="65"/>
      <c r="G72" s="65"/>
      <c r="H72" s="67"/>
      <c r="I72" s="65"/>
      <c r="J72" s="65"/>
      <c r="K72" s="67"/>
      <c r="L72" s="68"/>
      <c r="M72" s="68"/>
      <c r="N72" s="13"/>
      <c r="O72" s="13"/>
      <c r="P72" s="13"/>
      <c r="Q72" s="13"/>
      <c r="R72" s="13"/>
      <c r="S72" s="13"/>
      <c r="T72" s="13"/>
      <c r="U72" s="13"/>
    </row>
    <row r="73" spans="1:21" ht="15" x14ac:dyDescent="0.25">
      <c r="A73" s="63"/>
      <c r="B73" s="90"/>
      <c r="C73" s="110"/>
      <c r="D73" s="110"/>
      <c r="E73" s="13"/>
      <c r="F73" s="13"/>
      <c r="G73" s="13"/>
      <c r="H73" s="13"/>
      <c r="I73" s="13"/>
      <c r="J73" s="13"/>
      <c r="K73" s="13"/>
      <c r="L73" s="13"/>
      <c r="M73" s="13"/>
      <c r="N73" s="13"/>
      <c r="O73" s="13"/>
      <c r="P73" s="13"/>
      <c r="Q73" s="13"/>
      <c r="R73" s="13"/>
      <c r="S73" s="13"/>
      <c r="T73" s="13"/>
      <c r="U73" s="13"/>
    </row>
    <row r="74" spans="1:21" ht="15" x14ac:dyDescent="0.25">
      <c r="A74" s="90"/>
      <c r="B74" s="90"/>
      <c r="C74" s="110"/>
      <c r="D74" s="110"/>
      <c r="E74" s="13"/>
      <c r="F74" s="13"/>
      <c r="G74" s="13"/>
      <c r="H74" s="13"/>
      <c r="I74" s="13"/>
      <c r="J74" s="13"/>
      <c r="K74" s="13"/>
      <c r="L74" s="13"/>
      <c r="M74" s="13"/>
      <c r="N74" s="13"/>
      <c r="O74" s="13"/>
      <c r="P74" s="13"/>
      <c r="Q74" s="13"/>
      <c r="R74" s="13"/>
      <c r="S74" s="13"/>
      <c r="T74" s="13"/>
      <c r="U74" s="13"/>
    </row>
    <row r="75" spans="1:21" ht="15" x14ac:dyDescent="0.25">
      <c r="A75" s="90"/>
      <c r="B75" s="90"/>
      <c r="C75" s="110"/>
      <c r="D75" s="110"/>
      <c r="E75" s="13"/>
      <c r="F75" s="13"/>
      <c r="G75" s="13"/>
      <c r="H75" s="13"/>
      <c r="I75" s="13"/>
      <c r="J75" s="13"/>
      <c r="K75" s="13"/>
      <c r="L75" s="13"/>
      <c r="M75" s="13"/>
      <c r="N75" s="13"/>
      <c r="O75" s="13"/>
      <c r="P75" s="13"/>
      <c r="Q75" s="13"/>
      <c r="R75" s="13"/>
      <c r="S75" s="13"/>
      <c r="T75" s="13"/>
      <c r="U75" s="13"/>
    </row>
    <row r="76" spans="1:21" ht="15" x14ac:dyDescent="0.25">
      <c r="A76" s="90"/>
      <c r="B76" s="90"/>
      <c r="C76" s="110"/>
      <c r="D76" s="110"/>
      <c r="E76" s="13"/>
      <c r="F76" s="13"/>
      <c r="G76" s="13"/>
      <c r="H76" s="13"/>
      <c r="I76" s="13"/>
      <c r="J76" s="13"/>
      <c r="K76" s="13"/>
      <c r="L76" s="13"/>
      <c r="M76" s="13"/>
      <c r="N76" s="13"/>
      <c r="O76" s="13"/>
      <c r="P76" s="13"/>
      <c r="Q76" s="13"/>
      <c r="R76" s="13"/>
      <c r="S76" s="13"/>
      <c r="T76" s="13"/>
      <c r="U76" s="13"/>
    </row>
    <row r="77" spans="1:21" ht="15" x14ac:dyDescent="0.25">
      <c r="A77" s="90"/>
      <c r="B77" s="90"/>
      <c r="C77" s="110"/>
      <c r="D77" s="110"/>
      <c r="E77" s="13"/>
      <c r="F77" s="13"/>
      <c r="G77" s="13"/>
      <c r="H77" s="13"/>
      <c r="I77" s="13"/>
      <c r="J77" s="13"/>
      <c r="K77" s="13"/>
      <c r="L77" s="13"/>
      <c r="M77" s="13"/>
      <c r="N77" s="13"/>
      <c r="O77" s="13"/>
      <c r="P77" s="13"/>
      <c r="Q77" s="13"/>
      <c r="R77" s="13"/>
      <c r="S77" s="13"/>
      <c r="T77" s="13"/>
      <c r="U77" s="13"/>
    </row>
    <row r="78" spans="1:21" ht="15" x14ac:dyDescent="0.25">
      <c r="A78" s="90"/>
      <c r="B78" s="90"/>
      <c r="C78" s="110"/>
      <c r="D78" s="110"/>
      <c r="E78" s="13"/>
      <c r="F78" s="13"/>
      <c r="G78" s="13"/>
      <c r="H78" s="13"/>
      <c r="I78" s="13"/>
      <c r="J78" s="13"/>
      <c r="K78" s="13"/>
      <c r="L78" s="13"/>
      <c r="M78" s="13"/>
      <c r="N78" s="13"/>
      <c r="O78" s="13"/>
      <c r="P78" s="13"/>
      <c r="Q78" s="13"/>
      <c r="R78" s="13"/>
      <c r="S78" s="13"/>
      <c r="T78" s="13"/>
      <c r="U78" s="13"/>
    </row>
    <row r="79" spans="1:21" ht="15" x14ac:dyDescent="0.25">
      <c r="A79" s="90"/>
      <c r="B79" s="90"/>
      <c r="C79" s="110"/>
      <c r="D79" s="110"/>
      <c r="E79" s="13"/>
      <c r="F79" s="13"/>
      <c r="G79" s="13"/>
      <c r="H79" s="13"/>
      <c r="I79" s="13"/>
      <c r="J79" s="13"/>
      <c r="K79" s="13"/>
      <c r="L79" s="13"/>
      <c r="M79" s="13"/>
      <c r="N79" s="13"/>
      <c r="O79" s="13"/>
      <c r="P79" s="13"/>
      <c r="Q79" s="13"/>
      <c r="R79" s="13"/>
      <c r="S79" s="13"/>
      <c r="T79" s="13"/>
      <c r="U79" s="13"/>
    </row>
    <row r="80" spans="1:21" ht="15" x14ac:dyDescent="0.25">
      <c r="A80" s="90"/>
      <c r="B80" s="90"/>
      <c r="C80" s="110"/>
      <c r="D80" s="110"/>
      <c r="E80" s="13"/>
      <c r="F80" s="13"/>
      <c r="G80" s="13"/>
      <c r="H80" s="13"/>
      <c r="I80" s="13"/>
      <c r="J80" s="13"/>
      <c r="K80" s="13"/>
      <c r="L80" s="13"/>
      <c r="M80" s="13"/>
      <c r="N80" s="13"/>
      <c r="O80" s="13"/>
      <c r="P80" s="13"/>
      <c r="Q80" s="13"/>
      <c r="R80" s="13"/>
      <c r="S80" s="13"/>
      <c r="T80" s="13"/>
      <c r="U80" s="13"/>
    </row>
  </sheetData>
  <mergeCells count="2">
    <mergeCell ref="B33:M34"/>
    <mergeCell ref="B6:M6"/>
  </mergeCells>
  <pageMargins left="0.7" right="0.7" top="0.75" bottom="0.75" header="0.3" footer="0.3"/>
  <pageSetup paperSize="9" scale="53" orientation="portrait" r:id="rId1"/>
  <headerFooter>
    <oddHeader>&amp;C&amp;"Garamond,Fed"&amp;14&amp;K00-032Strategic partnership budget for [INSERT ORGANISATION] 2018 - 2021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1"/>
  <sheetViews>
    <sheetView showGridLines="0" showZeros="0" showWhiteSpace="0" topLeftCell="B20" zoomScaleNormal="100" zoomScaleSheetLayoutView="100" zoomScalePageLayoutView="75" workbookViewId="0">
      <selection activeCell="X51" sqref="X51"/>
    </sheetView>
  </sheetViews>
  <sheetFormatPr defaultRowHeight="12.75" x14ac:dyDescent="0.2"/>
  <cols>
    <col min="1" max="1" width="6" style="1" customWidth="1"/>
    <col min="2" max="2" width="4" style="1" customWidth="1"/>
    <col min="3" max="3" width="6.28515625" style="1" customWidth="1"/>
    <col min="4" max="4" width="66.7109375" style="1" customWidth="1"/>
    <col min="5" max="5" width="10.42578125" style="5" bestFit="1" customWidth="1"/>
    <col min="6" max="6" width="9.7109375" style="1" bestFit="1" customWidth="1"/>
    <col min="7" max="7" width="9.7109375" style="1" customWidth="1"/>
    <col min="8" max="8" width="12" style="1" bestFit="1" customWidth="1"/>
    <col min="9" max="9" width="9.140625" style="1" customWidth="1"/>
    <col min="10" max="10" width="10.42578125" style="5" bestFit="1" customWidth="1"/>
    <col min="11" max="11" width="4.7109375" style="1" customWidth="1"/>
    <col min="12" max="12" width="8.85546875" style="1" bestFit="1" customWidth="1"/>
    <col min="13" max="13" width="12" style="1" bestFit="1" customWidth="1"/>
    <col min="14" max="14" width="9.140625" style="1" customWidth="1"/>
    <col min="15" max="15" width="10.42578125" style="5" bestFit="1" customWidth="1"/>
    <col min="16" max="16" width="4.7109375" style="1" customWidth="1"/>
    <col min="17" max="17" width="8.85546875" style="1" bestFit="1" customWidth="1"/>
    <col min="18" max="18" width="12" style="1" bestFit="1" customWidth="1"/>
    <col min="19" max="19" width="9.140625" style="1" customWidth="1"/>
    <col min="20" max="20" width="10.42578125" style="5" bestFit="1" customWidth="1"/>
    <col min="21" max="21" width="4.7109375" style="1" customWidth="1"/>
    <col min="22" max="22" width="8.85546875" style="1" customWidth="1"/>
    <col min="23" max="23" width="12" style="1" bestFit="1" customWidth="1"/>
    <col min="24" max="24" width="9.140625" style="1" customWidth="1"/>
    <col min="25" max="25" width="8" style="1" bestFit="1" customWidth="1"/>
    <col min="26" max="26" width="4.5703125" style="1" bestFit="1" customWidth="1"/>
    <col min="27" max="27" width="8" style="1" bestFit="1" customWidth="1"/>
    <col min="28" max="28" width="4.5703125" style="1" bestFit="1" customWidth="1"/>
    <col min="29" max="29" width="8" style="1" bestFit="1" customWidth="1"/>
    <col min="30" max="30" width="4.5703125" style="1" bestFit="1" customWidth="1"/>
    <col min="31" max="31" width="8" style="1" bestFit="1" customWidth="1"/>
    <col min="32" max="32" width="5.28515625" style="1" customWidth="1"/>
    <col min="33" max="16384" width="9.140625" style="1"/>
  </cols>
  <sheetData>
    <row r="1" spans="1:25" ht="19.5" x14ac:dyDescent="0.3">
      <c r="A1" s="229" t="s">
        <v>100</v>
      </c>
      <c r="B1" s="15"/>
      <c r="C1" s="16"/>
      <c r="D1" s="16"/>
      <c r="E1" s="17"/>
      <c r="F1" s="16"/>
      <c r="G1" s="16"/>
      <c r="H1" s="16"/>
      <c r="I1" s="16"/>
      <c r="J1" s="17"/>
    </row>
    <row r="2" spans="1:25" ht="19.5" x14ac:dyDescent="0.3">
      <c r="A2" s="229" t="s">
        <v>17</v>
      </c>
      <c r="B2" s="11"/>
    </row>
    <row r="3" spans="1:25" s="3" customFormat="1" ht="15" x14ac:dyDescent="0.25">
      <c r="A3" s="25" t="s">
        <v>54</v>
      </c>
      <c r="B3" s="18"/>
      <c r="C3" s="8"/>
      <c r="D3" s="1"/>
      <c r="E3" s="5"/>
      <c r="F3" s="1"/>
      <c r="G3" s="1"/>
      <c r="H3" s="1"/>
      <c r="I3" s="1"/>
      <c r="J3" s="5"/>
      <c r="K3" s="1"/>
      <c r="L3" s="1"/>
      <c r="M3" s="1"/>
      <c r="N3" s="1"/>
      <c r="O3" s="5"/>
      <c r="P3" s="1"/>
      <c r="Q3" s="1"/>
      <c r="R3" s="1"/>
      <c r="S3" s="1"/>
      <c r="T3" s="5"/>
      <c r="U3" s="1"/>
      <c r="V3" s="1"/>
      <c r="W3" s="1"/>
      <c r="X3" s="1"/>
    </row>
    <row r="4" spans="1:25" s="3" customFormat="1" ht="15" x14ac:dyDescent="0.25">
      <c r="A4" s="1"/>
      <c r="B4" s="8"/>
      <c r="C4" s="8"/>
      <c r="D4" s="1"/>
      <c r="E4" s="5"/>
      <c r="F4" s="1"/>
      <c r="G4" s="1"/>
      <c r="H4" s="1"/>
      <c r="I4" s="1"/>
      <c r="J4" s="5"/>
      <c r="K4" s="1"/>
      <c r="L4" s="1"/>
      <c r="M4" s="1"/>
      <c r="N4" s="1"/>
      <c r="O4" s="5"/>
      <c r="P4" s="1"/>
      <c r="Q4" s="1"/>
      <c r="R4" s="1"/>
      <c r="S4" s="1"/>
      <c r="T4" s="5"/>
      <c r="U4" s="1"/>
      <c r="V4" s="1"/>
      <c r="W4" s="1"/>
      <c r="X4" s="1"/>
    </row>
    <row r="5" spans="1:25" s="3" customFormat="1" ht="15" x14ac:dyDescent="0.25">
      <c r="A5" s="128"/>
      <c r="B5" s="129"/>
      <c r="C5" s="129"/>
      <c r="D5" s="129"/>
      <c r="E5" s="330" t="s">
        <v>18</v>
      </c>
      <c r="F5" s="330"/>
      <c r="G5" s="330"/>
      <c r="H5" s="330"/>
      <c r="I5" s="330"/>
      <c r="J5" s="330"/>
      <c r="K5" s="330"/>
      <c r="L5" s="330"/>
      <c r="M5" s="330"/>
      <c r="N5" s="330"/>
      <c r="O5" s="330"/>
      <c r="P5" s="330"/>
      <c r="Q5" s="330"/>
      <c r="R5" s="330"/>
      <c r="S5" s="330"/>
      <c r="T5" s="330"/>
      <c r="U5" s="330"/>
      <c r="V5" s="330"/>
      <c r="W5" s="330"/>
      <c r="X5" s="331"/>
    </row>
    <row r="6" spans="1:25" s="3" customFormat="1" ht="15" x14ac:dyDescent="0.25">
      <c r="A6" s="127"/>
      <c r="B6" s="131"/>
      <c r="C6" s="131"/>
      <c r="D6" s="131"/>
      <c r="E6" s="132"/>
      <c r="F6" s="133"/>
      <c r="G6" s="133"/>
      <c r="H6" s="133"/>
      <c r="I6" s="133"/>
      <c r="J6" s="132"/>
      <c r="K6" s="133"/>
      <c r="L6" s="133"/>
      <c r="M6" s="133"/>
      <c r="N6" s="133"/>
      <c r="O6" s="132"/>
      <c r="P6" s="133"/>
      <c r="Q6" s="133"/>
      <c r="R6" s="133"/>
      <c r="S6" s="133"/>
      <c r="T6" s="132"/>
      <c r="U6" s="133"/>
      <c r="V6" s="133"/>
      <c r="W6" s="133"/>
      <c r="X6" s="134"/>
    </row>
    <row r="7" spans="1:25" s="3" customFormat="1" ht="15" x14ac:dyDescent="0.25">
      <c r="A7" s="337" t="s">
        <v>25</v>
      </c>
      <c r="B7" s="338"/>
      <c r="C7" s="338"/>
      <c r="D7" s="338"/>
      <c r="E7" s="263">
        <v>2018</v>
      </c>
      <c r="F7" s="264" t="s">
        <v>0</v>
      </c>
      <c r="G7" s="264" t="s">
        <v>159</v>
      </c>
      <c r="H7" s="264" t="s">
        <v>160</v>
      </c>
      <c r="I7" s="264" t="s">
        <v>105</v>
      </c>
      <c r="J7" s="263">
        <v>2019</v>
      </c>
      <c r="K7" s="264" t="s">
        <v>0</v>
      </c>
      <c r="L7" s="264" t="s">
        <v>159</v>
      </c>
      <c r="M7" s="264" t="s">
        <v>160</v>
      </c>
      <c r="N7" s="264" t="s">
        <v>104</v>
      </c>
      <c r="O7" s="263">
        <v>2020</v>
      </c>
      <c r="P7" s="264" t="s">
        <v>0</v>
      </c>
      <c r="Q7" s="264" t="s">
        <v>159</v>
      </c>
      <c r="R7" s="264" t="s">
        <v>160</v>
      </c>
      <c r="S7" s="264" t="s">
        <v>104</v>
      </c>
      <c r="T7" s="263">
        <f>O7+1</f>
        <v>2021</v>
      </c>
      <c r="U7" s="264" t="s">
        <v>0</v>
      </c>
      <c r="V7" s="264" t="s">
        <v>159</v>
      </c>
      <c r="W7" s="264" t="s">
        <v>160</v>
      </c>
      <c r="X7" s="265" t="s">
        <v>104</v>
      </c>
      <c r="Y7" s="19"/>
    </row>
    <row r="8" spans="1:25" s="3" customFormat="1" ht="15" x14ac:dyDescent="0.25">
      <c r="A8" s="27"/>
      <c r="B8" s="2" t="s">
        <v>96</v>
      </c>
      <c r="C8" s="2"/>
      <c r="N8" s="50"/>
      <c r="S8" s="50"/>
      <c r="X8" s="120"/>
      <c r="Y8" s="19"/>
    </row>
    <row r="9" spans="1:25" s="20" customFormat="1" ht="15" x14ac:dyDescent="0.25">
      <c r="A9" s="28"/>
      <c r="C9" s="29" t="s">
        <v>16</v>
      </c>
      <c r="D9" s="29"/>
      <c r="E9" s="30">
        <f>SUM(E10:E12)</f>
        <v>6000</v>
      </c>
      <c r="F9" s="31">
        <f>E9/E19</f>
        <v>0.21428571428571427</v>
      </c>
      <c r="G9" s="312">
        <f>SUM(G10:G12)</f>
        <v>111</v>
      </c>
      <c r="H9" s="312">
        <f>SUM(H10:H12)</f>
        <v>88.800000000000011</v>
      </c>
      <c r="I9" s="115">
        <f>(G9+H9)/E9</f>
        <v>3.3300000000000003E-2</v>
      </c>
      <c r="J9" s="30">
        <f>SUM(J10:J12)</f>
        <v>6000</v>
      </c>
      <c r="K9" s="31">
        <f>J9/J19</f>
        <v>0.21428571428571427</v>
      </c>
      <c r="L9" s="312">
        <f>SUM(L10:L12)</f>
        <v>111</v>
      </c>
      <c r="M9" s="312">
        <f>SUM(M10:M12)</f>
        <v>88.800000000000011</v>
      </c>
      <c r="N9" s="115">
        <f>(L9+M9)/J9</f>
        <v>3.3300000000000003E-2</v>
      </c>
      <c r="O9" s="30">
        <f>SUM(O10:O12)</f>
        <v>6000</v>
      </c>
      <c r="P9" s="31">
        <f>O9/O19</f>
        <v>0.21428571428571427</v>
      </c>
      <c r="Q9" s="312">
        <f>SUM(Q10:Q12)</f>
        <v>111</v>
      </c>
      <c r="R9" s="312">
        <f>SUM(R10:R12)</f>
        <v>88.800000000000011</v>
      </c>
      <c r="S9" s="115">
        <f>(Q9+R9)/O9</f>
        <v>3.3300000000000003E-2</v>
      </c>
      <c r="T9" s="30">
        <f>SUM(T10:T12)</f>
        <v>6000</v>
      </c>
      <c r="U9" s="31">
        <f>T9/T19</f>
        <v>0.21428571428571427</v>
      </c>
      <c r="V9" s="312">
        <f>SUM(V10:V12)</f>
        <v>111</v>
      </c>
      <c r="W9" s="312">
        <f>SUM(W10:W12)</f>
        <v>88.800000000000011</v>
      </c>
      <c r="X9" s="115">
        <f>(V9+W9)/T9</f>
        <v>3.3300000000000003E-2</v>
      </c>
    </row>
    <row r="10" spans="1:25" s="3" customFormat="1" ht="15" x14ac:dyDescent="0.25">
      <c r="A10" s="19"/>
      <c r="C10" s="32"/>
      <c r="D10" s="32" t="s">
        <v>3</v>
      </c>
      <c r="E10" s="33">
        <v>1000</v>
      </c>
      <c r="F10" s="4"/>
      <c r="G10" s="314">
        <v>30</v>
      </c>
      <c r="H10" s="314">
        <f>G10*0.8</f>
        <v>24</v>
      </c>
      <c r="I10" s="115"/>
      <c r="J10" s="33">
        <v>1000</v>
      </c>
      <c r="K10" s="4"/>
      <c r="L10" s="314">
        <v>30</v>
      </c>
      <c r="M10" s="314">
        <f>L10*0.8</f>
        <v>24</v>
      </c>
      <c r="N10" s="115"/>
      <c r="O10" s="33">
        <v>1000</v>
      </c>
      <c r="P10" s="4"/>
      <c r="Q10" s="314">
        <v>30</v>
      </c>
      <c r="R10" s="314">
        <f>Q10*0.8</f>
        <v>24</v>
      </c>
      <c r="S10" s="115"/>
      <c r="T10" s="33">
        <v>1000</v>
      </c>
      <c r="U10" s="4"/>
      <c r="V10" s="314">
        <v>30</v>
      </c>
      <c r="W10" s="314">
        <f>V10*0.8</f>
        <v>24</v>
      </c>
      <c r="X10" s="115"/>
    </row>
    <row r="11" spans="1:25" s="3" customFormat="1" ht="15" x14ac:dyDescent="0.25">
      <c r="A11" s="19"/>
      <c r="C11" s="32"/>
      <c r="D11" s="32" t="s">
        <v>4</v>
      </c>
      <c r="E11" s="33">
        <v>2000</v>
      </c>
      <c r="F11" s="4"/>
      <c r="G11" s="314">
        <v>30</v>
      </c>
      <c r="H11" s="314">
        <f>G11*0.8</f>
        <v>24</v>
      </c>
      <c r="I11" s="115"/>
      <c r="J11" s="33">
        <v>2000</v>
      </c>
      <c r="K11" s="4"/>
      <c r="L11" s="314">
        <v>30</v>
      </c>
      <c r="M11" s="314">
        <f>L11*0.8</f>
        <v>24</v>
      </c>
      <c r="N11" s="115"/>
      <c r="O11" s="33">
        <v>2000</v>
      </c>
      <c r="P11" s="4"/>
      <c r="Q11" s="314">
        <v>30</v>
      </c>
      <c r="R11" s="314">
        <f>Q11*0.8</f>
        <v>24</v>
      </c>
      <c r="S11" s="115"/>
      <c r="T11" s="33">
        <v>2000</v>
      </c>
      <c r="U11" s="4"/>
      <c r="V11" s="314">
        <v>30</v>
      </c>
      <c r="W11" s="314">
        <f>V11*0.8</f>
        <v>24</v>
      </c>
      <c r="X11" s="115"/>
    </row>
    <row r="12" spans="1:25" s="3" customFormat="1" ht="15" x14ac:dyDescent="0.25">
      <c r="A12" s="19"/>
      <c r="C12" s="32"/>
      <c r="D12" s="32" t="s">
        <v>5</v>
      </c>
      <c r="E12" s="35">
        <v>3000</v>
      </c>
      <c r="F12" s="36"/>
      <c r="G12" s="315">
        <v>51</v>
      </c>
      <c r="H12" s="315">
        <f>G12*0.8</f>
        <v>40.800000000000004</v>
      </c>
      <c r="I12" s="313"/>
      <c r="J12" s="35">
        <v>3000</v>
      </c>
      <c r="K12" s="36"/>
      <c r="L12" s="315">
        <v>51</v>
      </c>
      <c r="M12" s="315">
        <f>L12*0.8</f>
        <v>40.800000000000004</v>
      </c>
      <c r="N12" s="313"/>
      <c r="O12" s="35">
        <v>3000</v>
      </c>
      <c r="P12" s="36"/>
      <c r="Q12" s="315">
        <v>51</v>
      </c>
      <c r="R12" s="315">
        <f>Q12*0.8</f>
        <v>40.800000000000004</v>
      </c>
      <c r="S12" s="313"/>
      <c r="T12" s="35">
        <v>3000</v>
      </c>
      <c r="U12" s="36"/>
      <c r="V12" s="315">
        <v>51</v>
      </c>
      <c r="W12" s="315">
        <f>V12*0.8</f>
        <v>40.800000000000004</v>
      </c>
      <c r="X12" s="313"/>
    </row>
    <row r="13" spans="1:25" s="20" customFormat="1" ht="15" x14ac:dyDescent="0.25">
      <c r="A13" s="28"/>
      <c r="C13" s="29" t="s">
        <v>6</v>
      </c>
      <c r="D13" s="29"/>
      <c r="E13" s="30">
        <f>SUM(E14:E16)</f>
        <v>15000</v>
      </c>
      <c r="F13" s="31">
        <f>E13/E19</f>
        <v>0.5357142857142857</v>
      </c>
      <c r="G13" s="316">
        <f>SUM(G14:G16)</f>
        <v>111</v>
      </c>
      <c r="H13" s="316">
        <f>SUM(H14:H16)</f>
        <v>88.800000000000011</v>
      </c>
      <c r="I13" s="115">
        <f>(G13+H13)/E13</f>
        <v>1.332E-2</v>
      </c>
      <c r="J13" s="30">
        <f>SUM(J14:J16)</f>
        <v>15000</v>
      </c>
      <c r="K13" s="31">
        <f>J13/J19</f>
        <v>0.5357142857142857</v>
      </c>
      <c r="L13" s="316">
        <f>SUM(L14:L16)</f>
        <v>111</v>
      </c>
      <c r="M13" s="316">
        <f>SUM(M14:M16)</f>
        <v>88.800000000000011</v>
      </c>
      <c r="N13" s="115">
        <f>(L13+M13)/J13</f>
        <v>1.332E-2</v>
      </c>
      <c r="O13" s="30">
        <f>SUM(O14:O16)</f>
        <v>15000</v>
      </c>
      <c r="P13" s="31">
        <f>O13/O19</f>
        <v>0.5357142857142857</v>
      </c>
      <c r="Q13" s="316">
        <f>SUM(Q14:Q16)</f>
        <v>111</v>
      </c>
      <c r="R13" s="316">
        <f>SUM(R14:R16)</f>
        <v>88.800000000000011</v>
      </c>
      <c r="S13" s="115">
        <f>(Q13+R13)/O13</f>
        <v>1.332E-2</v>
      </c>
      <c r="T13" s="30">
        <f>SUM(T14:T16)</f>
        <v>15000</v>
      </c>
      <c r="U13" s="31">
        <f>T13/T19</f>
        <v>0.5357142857142857</v>
      </c>
      <c r="V13" s="316">
        <f>SUM(V14:V16)</f>
        <v>111</v>
      </c>
      <c r="W13" s="316">
        <f>SUM(W14:W16)</f>
        <v>88.800000000000011</v>
      </c>
      <c r="X13" s="115">
        <f>(V13+W13)/T13</f>
        <v>1.332E-2</v>
      </c>
    </row>
    <row r="14" spans="1:25" s="3" customFormat="1" ht="15" x14ac:dyDescent="0.25">
      <c r="A14" s="19"/>
      <c r="C14" s="32"/>
      <c r="D14" s="32" t="s">
        <v>3</v>
      </c>
      <c r="E14" s="33">
        <v>4000</v>
      </c>
      <c r="F14" s="4"/>
      <c r="G14" s="314">
        <v>30</v>
      </c>
      <c r="H14" s="314">
        <f>G14*0.8</f>
        <v>24</v>
      </c>
      <c r="I14" s="115"/>
      <c r="J14" s="33">
        <v>4000</v>
      </c>
      <c r="K14" s="4"/>
      <c r="L14" s="314">
        <v>30</v>
      </c>
      <c r="M14" s="314">
        <f>L14*0.8</f>
        <v>24</v>
      </c>
      <c r="N14" s="115"/>
      <c r="O14" s="33">
        <v>4000</v>
      </c>
      <c r="P14" s="4"/>
      <c r="Q14" s="314">
        <v>30</v>
      </c>
      <c r="R14" s="314">
        <f>Q14*0.8</f>
        <v>24</v>
      </c>
      <c r="S14" s="115"/>
      <c r="T14" s="33">
        <v>4000</v>
      </c>
      <c r="U14" s="4"/>
      <c r="V14" s="314">
        <v>30</v>
      </c>
      <c r="W14" s="314">
        <f>V14*0.8</f>
        <v>24</v>
      </c>
      <c r="X14" s="115"/>
    </row>
    <row r="15" spans="1:25" s="3" customFormat="1" ht="15" x14ac:dyDescent="0.25">
      <c r="A15" s="19"/>
      <c r="C15" s="32"/>
      <c r="D15" s="32" t="s">
        <v>4</v>
      </c>
      <c r="E15" s="33">
        <v>5000</v>
      </c>
      <c r="F15" s="4"/>
      <c r="G15" s="314">
        <v>30</v>
      </c>
      <c r="H15" s="314">
        <f>G15*0.8</f>
        <v>24</v>
      </c>
      <c r="I15" s="115"/>
      <c r="J15" s="33">
        <v>5000</v>
      </c>
      <c r="K15" s="4"/>
      <c r="L15" s="314">
        <v>30</v>
      </c>
      <c r="M15" s="314">
        <f>L15*0.8</f>
        <v>24</v>
      </c>
      <c r="N15" s="115"/>
      <c r="O15" s="33">
        <v>5000</v>
      </c>
      <c r="P15" s="4"/>
      <c r="Q15" s="314">
        <v>30</v>
      </c>
      <c r="R15" s="314">
        <f>Q15*0.8</f>
        <v>24</v>
      </c>
      <c r="S15" s="115"/>
      <c r="T15" s="33">
        <v>5000</v>
      </c>
      <c r="U15" s="4"/>
      <c r="V15" s="314">
        <v>30</v>
      </c>
      <c r="W15" s="314">
        <f>V15*0.8</f>
        <v>24</v>
      </c>
      <c r="X15" s="115"/>
    </row>
    <row r="16" spans="1:25" s="3" customFormat="1" ht="15" x14ac:dyDescent="0.25">
      <c r="A16" s="19"/>
      <c r="C16" s="32"/>
      <c r="D16" s="32" t="s">
        <v>5</v>
      </c>
      <c r="E16" s="35">
        <v>6000</v>
      </c>
      <c r="F16" s="36"/>
      <c r="G16" s="315">
        <v>51</v>
      </c>
      <c r="H16" s="315">
        <f>G16*0.8</f>
        <v>40.800000000000004</v>
      </c>
      <c r="I16" s="313"/>
      <c r="J16" s="35">
        <v>6000</v>
      </c>
      <c r="K16" s="36"/>
      <c r="L16" s="315">
        <v>51</v>
      </c>
      <c r="M16" s="315">
        <f>L16*0.8</f>
        <v>40.800000000000004</v>
      </c>
      <c r="N16" s="313"/>
      <c r="O16" s="35">
        <v>6000</v>
      </c>
      <c r="P16" s="36"/>
      <c r="Q16" s="315">
        <v>51</v>
      </c>
      <c r="R16" s="315">
        <f>Q16*0.8</f>
        <v>40.800000000000004</v>
      </c>
      <c r="S16" s="313"/>
      <c r="T16" s="35">
        <v>6000</v>
      </c>
      <c r="U16" s="36"/>
      <c r="V16" s="315">
        <v>51</v>
      </c>
      <c r="W16" s="315">
        <f>V16*0.8</f>
        <v>40.800000000000004</v>
      </c>
      <c r="X16" s="313"/>
    </row>
    <row r="17" spans="1:24" s="20" customFormat="1" ht="15" x14ac:dyDescent="0.25">
      <c r="A17" s="28"/>
      <c r="C17" s="29" t="s">
        <v>7</v>
      </c>
      <c r="D17" s="29"/>
      <c r="E17" s="30">
        <f>SUM(E18)</f>
        <v>7000</v>
      </c>
      <c r="F17" s="31">
        <f>E17/E19</f>
        <v>0.25</v>
      </c>
      <c r="G17" s="316">
        <f>SUM(G18)</f>
        <v>111</v>
      </c>
      <c r="H17" s="316">
        <f>SUM(H18)</f>
        <v>89</v>
      </c>
      <c r="I17" s="115">
        <f>(G17+H17)/E17</f>
        <v>2.8571428571428571E-2</v>
      </c>
      <c r="J17" s="30">
        <f>SUM(J18)</f>
        <v>7000</v>
      </c>
      <c r="K17" s="31">
        <f>J17/J19</f>
        <v>0.25</v>
      </c>
      <c r="L17" s="316">
        <f>SUM(L18)</f>
        <v>111</v>
      </c>
      <c r="M17" s="316">
        <f>SUM(M18)</f>
        <v>89</v>
      </c>
      <c r="N17" s="115">
        <f>(L17+M17)/J17</f>
        <v>2.8571428571428571E-2</v>
      </c>
      <c r="O17" s="30">
        <f>SUM(O18)</f>
        <v>7000</v>
      </c>
      <c r="P17" s="31">
        <f>O17/O19</f>
        <v>0.25</v>
      </c>
      <c r="Q17" s="316">
        <f>SUM(Q18)</f>
        <v>111</v>
      </c>
      <c r="R17" s="316">
        <f>SUM(R18)</f>
        <v>89</v>
      </c>
      <c r="S17" s="115">
        <f>(Q17+R17)/O17</f>
        <v>2.8571428571428571E-2</v>
      </c>
      <c r="T17" s="30">
        <f>SUM(T18)</f>
        <v>7000</v>
      </c>
      <c r="U17" s="31">
        <f>T17/T19</f>
        <v>0.25</v>
      </c>
      <c r="V17" s="316">
        <f>SUM(V18)</f>
        <v>111</v>
      </c>
      <c r="W17" s="316">
        <f>SUM(W18)</f>
        <v>89</v>
      </c>
      <c r="X17" s="115">
        <f>(V17+W17)/T17</f>
        <v>2.8571428571428571E-2</v>
      </c>
    </row>
    <row r="18" spans="1:24" s="3" customFormat="1" ht="15" x14ac:dyDescent="0.25">
      <c r="A18" s="19"/>
      <c r="C18" s="32"/>
      <c r="D18" s="32" t="s">
        <v>3</v>
      </c>
      <c r="E18" s="33">
        <v>7000</v>
      </c>
      <c r="F18" s="4"/>
      <c r="G18" s="314">
        <v>111</v>
      </c>
      <c r="H18" s="314">
        <v>89</v>
      </c>
      <c r="I18" s="115"/>
      <c r="J18" s="33">
        <v>7000</v>
      </c>
      <c r="K18" s="4"/>
      <c r="L18" s="314">
        <v>111</v>
      </c>
      <c r="M18" s="314">
        <v>89</v>
      </c>
      <c r="N18" s="115"/>
      <c r="O18" s="33">
        <v>7000</v>
      </c>
      <c r="P18" s="4"/>
      <c r="Q18" s="314">
        <v>111</v>
      </c>
      <c r="R18" s="314">
        <v>89</v>
      </c>
      <c r="S18" s="115"/>
      <c r="T18" s="33">
        <v>7000</v>
      </c>
      <c r="U18" s="4"/>
      <c r="V18" s="314">
        <v>111</v>
      </c>
      <c r="W18" s="314">
        <v>89</v>
      </c>
      <c r="X18" s="115"/>
    </row>
    <row r="19" spans="1:24" s="21" customFormat="1" ht="15.75" thickBot="1" x14ac:dyDescent="0.3">
      <c r="A19" s="37"/>
      <c r="B19" s="2" t="s">
        <v>34</v>
      </c>
      <c r="E19" s="234">
        <f>E9+E13+E17</f>
        <v>28000</v>
      </c>
      <c r="F19" s="233"/>
      <c r="G19" s="317">
        <f>SUM(G17+G13+G9)</f>
        <v>333</v>
      </c>
      <c r="H19" s="317">
        <f>SUM(H17+H13+H9)</f>
        <v>266.60000000000002</v>
      </c>
      <c r="I19" s="235">
        <f>(G19+H19)/E19</f>
        <v>2.1414285714285716E-2</v>
      </c>
      <c r="J19" s="234">
        <f>J9+J13+J17</f>
        <v>28000</v>
      </c>
      <c r="K19" s="233"/>
      <c r="L19" s="317">
        <f>SUM(L17+L13+L9)</f>
        <v>333</v>
      </c>
      <c r="M19" s="317">
        <f>SUM(M17+M13+M9)</f>
        <v>266.60000000000002</v>
      </c>
      <c r="N19" s="235">
        <f>(L19+M19)/J19</f>
        <v>2.1414285714285716E-2</v>
      </c>
      <c r="O19" s="234">
        <f>O9+O13+O17</f>
        <v>28000</v>
      </c>
      <c r="P19" s="233"/>
      <c r="Q19" s="317">
        <f>SUM(Q17+Q13+Q9)</f>
        <v>333</v>
      </c>
      <c r="R19" s="317">
        <f>SUM(R17+R13+R9)</f>
        <v>266.60000000000002</v>
      </c>
      <c r="S19" s="235">
        <f>(Q19+R19)/O19</f>
        <v>2.1414285714285716E-2</v>
      </c>
      <c r="T19" s="234">
        <f>T9+T13+T17</f>
        <v>28000</v>
      </c>
      <c r="U19" s="233"/>
      <c r="V19" s="317">
        <f>SUM(V17+V13+V9)</f>
        <v>333</v>
      </c>
      <c r="W19" s="317">
        <f>SUM(W17+W13+W9)</f>
        <v>266.60000000000002</v>
      </c>
      <c r="X19" s="235">
        <f>(V19+W19)/T19</f>
        <v>2.1414285714285716E-2</v>
      </c>
    </row>
    <row r="20" spans="1:24" s="3" customFormat="1" ht="15.75" thickTop="1" x14ac:dyDescent="0.25">
      <c r="A20" s="19"/>
      <c r="E20" s="38"/>
      <c r="F20" s="4"/>
      <c r="G20" s="4"/>
      <c r="H20" s="4"/>
      <c r="I20" s="41"/>
      <c r="J20" s="38"/>
      <c r="K20" s="4"/>
      <c r="L20" s="4"/>
      <c r="M20" s="4"/>
      <c r="N20" s="41"/>
      <c r="O20" s="38"/>
      <c r="P20" s="4"/>
      <c r="Q20" s="4"/>
      <c r="R20" s="4"/>
      <c r="S20" s="41"/>
      <c r="T20" s="38"/>
      <c r="U20" s="4"/>
      <c r="V20" s="4"/>
      <c r="W20" s="4"/>
      <c r="X20" s="41"/>
    </row>
    <row r="21" spans="1:24" s="3" customFormat="1" ht="15" x14ac:dyDescent="0.25">
      <c r="A21" s="19"/>
      <c r="B21" s="2" t="s">
        <v>33</v>
      </c>
      <c r="E21" s="38"/>
      <c r="F21" s="4"/>
      <c r="G21" s="4"/>
      <c r="H21" s="4"/>
      <c r="I21" s="41"/>
      <c r="J21" s="38"/>
      <c r="K21" s="4"/>
      <c r="L21" s="4"/>
      <c r="M21" s="4"/>
      <c r="N21" s="41"/>
      <c r="O21" s="38"/>
      <c r="P21" s="4"/>
      <c r="Q21" s="4"/>
      <c r="R21" s="4"/>
      <c r="S21" s="41"/>
      <c r="T21" s="38"/>
      <c r="U21" s="4"/>
      <c r="V21" s="4"/>
      <c r="W21" s="4"/>
      <c r="X21" s="41"/>
    </row>
    <row r="22" spans="1:24" s="3" customFormat="1" ht="15" x14ac:dyDescent="0.25">
      <c r="A22" s="27"/>
      <c r="B22" s="2" t="s">
        <v>31</v>
      </c>
      <c r="C22" s="2"/>
      <c r="E22" s="26"/>
      <c r="F22" s="4"/>
      <c r="G22" s="4"/>
      <c r="H22" s="4"/>
      <c r="I22" s="41"/>
      <c r="J22" s="26"/>
      <c r="K22" s="4"/>
      <c r="L22" s="4"/>
      <c r="M22" s="4"/>
      <c r="N22" s="41"/>
      <c r="O22" s="26"/>
      <c r="P22" s="4"/>
      <c r="Q22" s="4"/>
      <c r="R22" s="4"/>
      <c r="S22" s="41"/>
      <c r="T22" s="26"/>
      <c r="U22" s="4"/>
      <c r="V22" s="4"/>
      <c r="W22" s="4"/>
      <c r="X22" s="41"/>
    </row>
    <row r="23" spans="1:24" s="20" customFormat="1" ht="15" x14ac:dyDescent="0.25">
      <c r="A23" s="28"/>
      <c r="C23" s="29" t="s">
        <v>15</v>
      </c>
      <c r="D23" s="29"/>
      <c r="E23" s="30">
        <f>SUM(E24:E26)</f>
        <v>600</v>
      </c>
      <c r="F23" s="31">
        <f>E23/E33</f>
        <v>0.21428571428571427</v>
      </c>
      <c r="G23" s="312">
        <f>SUM(G24:G26)</f>
        <v>11</v>
      </c>
      <c r="H23" s="312">
        <f>SUM(H24:H26)</f>
        <v>8.8000000000000007</v>
      </c>
      <c r="I23" s="115">
        <f>20/E23</f>
        <v>3.3333333333333333E-2</v>
      </c>
      <c r="J23" s="30">
        <f>SUM(J24:J26)</f>
        <v>600</v>
      </c>
      <c r="K23" s="31">
        <f>J23/J33</f>
        <v>0.21428571428571427</v>
      </c>
      <c r="L23" s="312">
        <f>SUM(L24:L26)</f>
        <v>11</v>
      </c>
      <c r="M23" s="312">
        <f>SUM(M24:M26)</f>
        <v>8.8000000000000007</v>
      </c>
      <c r="N23" s="115">
        <f>20/J23</f>
        <v>3.3333333333333333E-2</v>
      </c>
      <c r="O23" s="30">
        <f>SUM(O24:O26)</f>
        <v>600</v>
      </c>
      <c r="P23" s="31">
        <f>O23/O33</f>
        <v>0.21428571428571427</v>
      </c>
      <c r="Q23" s="312">
        <f>SUM(Q24:Q26)</f>
        <v>11</v>
      </c>
      <c r="R23" s="312">
        <f>SUM(R24:R26)</f>
        <v>8.8000000000000007</v>
      </c>
      <c r="S23" s="115">
        <f>20/O23</f>
        <v>3.3333333333333333E-2</v>
      </c>
      <c r="T23" s="30">
        <f>SUM(T24:T26)</f>
        <v>600</v>
      </c>
      <c r="U23" s="31">
        <f>T23/T33</f>
        <v>0.21428571428571427</v>
      </c>
      <c r="V23" s="312">
        <f>SUM(V24:V26)</f>
        <v>11</v>
      </c>
      <c r="W23" s="312">
        <f>SUM(W24:W26)</f>
        <v>8.8000000000000007</v>
      </c>
      <c r="X23" s="115">
        <f>20/T23</f>
        <v>3.3333333333333333E-2</v>
      </c>
    </row>
    <row r="24" spans="1:24" s="3" customFormat="1" ht="15" x14ac:dyDescent="0.25">
      <c r="A24" s="19"/>
      <c r="C24" s="32"/>
      <c r="D24" s="32" t="s">
        <v>3</v>
      </c>
      <c r="E24" s="33">
        <v>100</v>
      </c>
      <c r="F24" s="4"/>
      <c r="G24" s="318">
        <v>4</v>
      </c>
      <c r="H24" s="318">
        <f>G24*0.8</f>
        <v>3.2</v>
      </c>
      <c r="I24" s="115"/>
      <c r="J24" s="33">
        <v>100</v>
      </c>
      <c r="K24" s="4"/>
      <c r="L24" s="318">
        <v>4</v>
      </c>
      <c r="M24" s="318">
        <f>L24*0.8</f>
        <v>3.2</v>
      </c>
      <c r="N24" s="115"/>
      <c r="O24" s="33">
        <v>100</v>
      </c>
      <c r="P24" s="4"/>
      <c r="Q24" s="318">
        <v>4</v>
      </c>
      <c r="R24" s="318">
        <f>Q24*0.8</f>
        <v>3.2</v>
      </c>
      <c r="S24" s="115"/>
      <c r="T24" s="33">
        <v>100</v>
      </c>
      <c r="U24" s="4"/>
      <c r="V24" s="318">
        <v>4</v>
      </c>
      <c r="W24" s="318">
        <f>V24*0.8</f>
        <v>3.2</v>
      </c>
      <c r="X24" s="115"/>
    </row>
    <row r="25" spans="1:24" s="3" customFormat="1" ht="15" x14ac:dyDescent="0.25">
      <c r="A25" s="19"/>
      <c r="C25" s="32"/>
      <c r="D25" s="32" t="s">
        <v>4</v>
      </c>
      <c r="E25" s="33">
        <v>200</v>
      </c>
      <c r="F25" s="4"/>
      <c r="G25" s="318">
        <v>4</v>
      </c>
      <c r="H25" s="318">
        <f>G25*0.8</f>
        <v>3.2</v>
      </c>
      <c r="I25" s="115"/>
      <c r="J25" s="33">
        <v>200</v>
      </c>
      <c r="K25" s="4"/>
      <c r="L25" s="318">
        <v>4</v>
      </c>
      <c r="M25" s="318">
        <f>L25*0.8</f>
        <v>3.2</v>
      </c>
      <c r="N25" s="115"/>
      <c r="O25" s="33">
        <v>200</v>
      </c>
      <c r="P25" s="4"/>
      <c r="Q25" s="318">
        <v>4</v>
      </c>
      <c r="R25" s="318">
        <f>Q25*0.8</f>
        <v>3.2</v>
      </c>
      <c r="S25" s="115"/>
      <c r="T25" s="33">
        <v>200</v>
      </c>
      <c r="U25" s="4"/>
      <c r="V25" s="318">
        <v>4</v>
      </c>
      <c r="W25" s="318">
        <f>V25*0.8</f>
        <v>3.2</v>
      </c>
      <c r="X25" s="115"/>
    </row>
    <row r="26" spans="1:24" s="3" customFormat="1" ht="15" x14ac:dyDescent="0.25">
      <c r="A26" s="19"/>
      <c r="C26" s="32"/>
      <c r="D26" s="32" t="s">
        <v>5</v>
      </c>
      <c r="E26" s="35">
        <v>300</v>
      </c>
      <c r="F26" s="36"/>
      <c r="G26" s="319">
        <v>3</v>
      </c>
      <c r="H26" s="319">
        <f>G26*0.8</f>
        <v>2.4000000000000004</v>
      </c>
      <c r="I26" s="313"/>
      <c r="J26" s="35">
        <v>300</v>
      </c>
      <c r="K26" s="36"/>
      <c r="L26" s="319">
        <v>3</v>
      </c>
      <c r="M26" s="319">
        <f>L26*0.8</f>
        <v>2.4000000000000004</v>
      </c>
      <c r="N26" s="313"/>
      <c r="O26" s="35">
        <v>300</v>
      </c>
      <c r="P26" s="36"/>
      <c r="Q26" s="319">
        <v>3</v>
      </c>
      <c r="R26" s="319">
        <f>Q26*0.8</f>
        <v>2.4000000000000004</v>
      </c>
      <c r="S26" s="313"/>
      <c r="T26" s="35">
        <v>300</v>
      </c>
      <c r="U26" s="36"/>
      <c r="V26" s="319">
        <v>3</v>
      </c>
      <c r="W26" s="319">
        <f>V26*0.8</f>
        <v>2.4000000000000004</v>
      </c>
      <c r="X26" s="313"/>
    </row>
    <row r="27" spans="1:24" s="20" customFormat="1" ht="15" x14ac:dyDescent="0.25">
      <c r="A27" s="28"/>
      <c r="C27" s="29" t="s">
        <v>8</v>
      </c>
      <c r="D27" s="29"/>
      <c r="E27" s="30">
        <f>SUM(E28:E30)</f>
        <v>1500</v>
      </c>
      <c r="F27" s="31">
        <f>E27/E33</f>
        <v>0.5357142857142857</v>
      </c>
      <c r="G27" s="312">
        <f>SUM(G28:G30)</f>
        <v>11</v>
      </c>
      <c r="H27" s="312">
        <f>SUM(H28:H30)</f>
        <v>8.8000000000000007</v>
      </c>
      <c r="I27" s="115">
        <f>20/E27</f>
        <v>1.3333333333333334E-2</v>
      </c>
      <c r="J27" s="30">
        <f>SUM(J28:J30)</f>
        <v>1500</v>
      </c>
      <c r="K27" s="31">
        <f>J27/J33</f>
        <v>0.5357142857142857</v>
      </c>
      <c r="L27" s="312">
        <f>SUM(L28:L30)</f>
        <v>11</v>
      </c>
      <c r="M27" s="312">
        <f>SUM(M28:M30)</f>
        <v>8.8000000000000007</v>
      </c>
      <c r="N27" s="115">
        <f>20/J27</f>
        <v>1.3333333333333334E-2</v>
      </c>
      <c r="O27" s="30">
        <f>SUM(O28:O30)</f>
        <v>1500</v>
      </c>
      <c r="P27" s="31">
        <f>O27/O33</f>
        <v>0.5357142857142857</v>
      </c>
      <c r="Q27" s="312">
        <f>SUM(Q28:Q30)</f>
        <v>11</v>
      </c>
      <c r="R27" s="312">
        <f>SUM(R28:R30)</f>
        <v>8.8000000000000007</v>
      </c>
      <c r="S27" s="115">
        <f>20/O27</f>
        <v>1.3333333333333334E-2</v>
      </c>
      <c r="T27" s="30">
        <f>SUM(T28:T30)</f>
        <v>1500</v>
      </c>
      <c r="U27" s="31">
        <f>T27/T33</f>
        <v>0.5357142857142857</v>
      </c>
      <c r="V27" s="312">
        <f>SUM(V28:V30)</f>
        <v>11</v>
      </c>
      <c r="W27" s="312">
        <f>SUM(W28:W30)</f>
        <v>8.8000000000000007</v>
      </c>
      <c r="X27" s="115">
        <f>20/T27</f>
        <v>1.3333333333333334E-2</v>
      </c>
    </row>
    <row r="28" spans="1:24" s="3" customFormat="1" ht="15" x14ac:dyDescent="0.25">
      <c r="A28" s="19"/>
      <c r="C28" s="32"/>
      <c r="D28" s="32" t="s">
        <v>3</v>
      </c>
      <c r="E28" s="33">
        <v>400</v>
      </c>
      <c r="F28" s="4"/>
      <c r="G28" s="318">
        <v>4</v>
      </c>
      <c r="H28" s="318">
        <f>G28*0.8</f>
        <v>3.2</v>
      </c>
      <c r="I28" s="115"/>
      <c r="J28" s="33">
        <v>400</v>
      </c>
      <c r="K28" s="4"/>
      <c r="L28" s="318">
        <v>4</v>
      </c>
      <c r="M28" s="318">
        <f>L28*0.8</f>
        <v>3.2</v>
      </c>
      <c r="N28" s="115"/>
      <c r="O28" s="33">
        <v>400</v>
      </c>
      <c r="P28" s="4"/>
      <c r="Q28" s="318">
        <v>4</v>
      </c>
      <c r="R28" s="318">
        <f>Q28*0.8</f>
        <v>3.2</v>
      </c>
      <c r="S28" s="115"/>
      <c r="T28" s="33">
        <v>400</v>
      </c>
      <c r="U28" s="4"/>
      <c r="V28" s="318">
        <v>4</v>
      </c>
      <c r="W28" s="318">
        <f>V28*0.8</f>
        <v>3.2</v>
      </c>
      <c r="X28" s="115"/>
    </row>
    <row r="29" spans="1:24" s="3" customFormat="1" ht="15" x14ac:dyDescent="0.25">
      <c r="A29" s="19"/>
      <c r="C29" s="32"/>
      <c r="D29" s="32" t="s">
        <v>4</v>
      </c>
      <c r="E29" s="33">
        <v>500</v>
      </c>
      <c r="F29" s="4"/>
      <c r="G29" s="318">
        <v>4</v>
      </c>
      <c r="H29" s="318">
        <f>G29*0.8</f>
        <v>3.2</v>
      </c>
      <c r="I29" s="115"/>
      <c r="J29" s="33">
        <v>500</v>
      </c>
      <c r="K29" s="4"/>
      <c r="L29" s="318">
        <v>4</v>
      </c>
      <c r="M29" s="318">
        <f>L29*0.8</f>
        <v>3.2</v>
      </c>
      <c r="N29" s="115"/>
      <c r="O29" s="33">
        <v>500</v>
      </c>
      <c r="P29" s="4"/>
      <c r="Q29" s="318">
        <v>4</v>
      </c>
      <c r="R29" s="318">
        <f>Q29*0.8</f>
        <v>3.2</v>
      </c>
      <c r="S29" s="115"/>
      <c r="T29" s="33">
        <v>500</v>
      </c>
      <c r="U29" s="4"/>
      <c r="V29" s="318">
        <v>4</v>
      </c>
      <c r="W29" s="318">
        <f>V29*0.8</f>
        <v>3.2</v>
      </c>
      <c r="X29" s="115"/>
    </row>
    <row r="30" spans="1:24" s="3" customFormat="1" ht="15" x14ac:dyDescent="0.25">
      <c r="A30" s="19"/>
      <c r="C30" s="32"/>
      <c r="D30" s="32" t="s">
        <v>5</v>
      </c>
      <c r="E30" s="35">
        <v>600</v>
      </c>
      <c r="F30" s="36"/>
      <c r="G30" s="319">
        <v>3</v>
      </c>
      <c r="H30" s="319">
        <f>G30*0.8</f>
        <v>2.4000000000000004</v>
      </c>
      <c r="I30" s="313"/>
      <c r="J30" s="35">
        <v>600</v>
      </c>
      <c r="K30" s="36"/>
      <c r="L30" s="319">
        <v>3</v>
      </c>
      <c r="M30" s="319">
        <f>L30*0.8</f>
        <v>2.4000000000000004</v>
      </c>
      <c r="N30" s="313"/>
      <c r="O30" s="35">
        <v>600</v>
      </c>
      <c r="P30" s="36"/>
      <c r="Q30" s="319">
        <v>3</v>
      </c>
      <c r="R30" s="319">
        <f>Q30*0.8</f>
        <v>2.4000000000000004</v>
      </c>
      <c r="S30" s="313"/>
      <c r="T30" s="35">
        <v>600</v>
      </c>
      <c r="U30" s="36"/>
      <c r="V30" s="319">
        <v>3</v>
      </c>
      <c r="W30" s="319">
        <f>V30*0.8</f>
        <v>2.4000000000000004</v>
      </c>
      <c r="X30" s="313"/>
    </row>
    <row r="31" spans="1:24" s="20" customFormat="1" ht="15" x14ac:dyDescent="0.25">
      <c r="A31" s="28"/>
      <c r="C31" s="29" t="s">
        <v>9</v>
      </c>
      <c r="D31" s="29"/>
      <c r="E31" s="30">
        <f>SUM(E32)</f>
        <v>700</v>
      </c>
      <c r="F31" s="31">
        <f>E31/E33</f>
        <v>0.25</v>
      </c>
      <c r="G31" s="312">
        <f>SUM(G32)</f>
        <v>11</v>
      </c>
      <c r="H31" s="312">
        <f>SUM(H32)</f>
        <v>8.8000000000000007</v>
      </c>
      <c r="I31" s="115">
        <f>20/E31</f>
        <v>2.8571428571428571E-2</v>
      </c>
      <c r="J31" s="30">
        <f>SUM(J32)</f>
        <v>700</v>
      </c>
      <c r="K31" s="31">
        <f>J31/J33</f>
        <v>0.25</v>
      </c>
      <c r="L31" s="312">
        <f>SUM(L32)</f>
        <v>11</v>
      </c>
      <c r="M31" s="312">
        <f>SUM(M32)</f>
        <v>8.8000000000000007</v>
      </c>
      <c r="N31" s="115">
        <f>20/J31</f>
        <v>2.8571428571428571E-2</v>
      </c>
      <c r="O31" s="30">
        <f>SUM(O32)</f>
        <v>700</v>
      </c>
      <c r="P31" s="31">
        <f>O31/O33</f>
        <v>0.25</v>
      </c>
      <c r="Q31" s="312">
        <f>SUM(Q32)</f>
        <v>11</v>
      </c>
      <c r="R31" s="312">
        <f>SUM(R32)</f>
        <v>8.8000000000000007</v>
      </c>
      <c r="S31" s="115">
        <f>20/O31</f>
        <v>2.8571428571428571E-2</v>
      </c>
      <c r="T31" s="30">
        <f>SUM(T32)</f>
        <v>700</v>
      </c>
      <c r="U31" s="31">
        <f>T31/T33</f>
        <v>0.25</v>
      </c>
      <c r="V31" s="312">
        <f>SUM(V32)</f>
        <v>11</v>
      </c>
      <c r="W31" s="312">
        <f>SUM(W32)</f>
        <v>8.8000000000000007</v>
      </c>
      <c r="X31" s="115">
        <f>20/T31</f>
        <v>2.8571428571428571E-2</v>
      </c>
    </row>
    <row r="32" spans="1:24" s="3" customFormat="1" ht="15" x14ac:dyDescent="0.25">
      <c r="A32" s="19"/>
      <c r="C32" s="32"/>
      <c r="D32" s="32" t="s">
        <v>3</v>
      </c>
      <c r="E32" s="35">
        <v>700</v>
      </c>
      <c r="F32" s="36"/>
      <c r="G32" s="319">
        <v>11</v>
      </c>
      <c r="H32" s="319">
        <f>G32*0.8</f>
        <v>8.8000000000000007</v>
      </c>
      <c r="I32" s="313"/>
      <c r="J32" s="35">
        <v>700</v>
      </c>
      <c r="K32" s="36"/>
      <c r="L32" s="319">
        <v>11</v>
      </c>
      <c r="M32" s="319">
        <f>L32*0.8</f>
        <v>8.8000000000000007</v>
      </c>
      <c r="N32" s="313"/>
      <c r="O32" s="35">
        <v>700</v>
      </c>
      <c r="P32" s="36"/>
      <c r="Q32" s="319">
        <v>11</v>
      </c>
      <c r="R32" s="319">
        <f>Q32*0.8</f>
        <v>8.8000000000000007</v>
      </c>
      <c r="S32" s="313"/>
      <c r="T32" s="35">
        <v>700</v>
      </c>
      <c r="U32" s="36"/>
      <c r="V32" s="319">
        <v>11</v>
      </c>
      <c r="W32" s="319">
        <f>V32*0.8</f>
        <v>8.8000000000000007</v>
      </c>
      <c r="X32" s="313"/>
    </row>
    <row r="33" spans="1:24" s="21" customFormat="1" ht="15.75" thickBot="1" x14ac:dyDescent="0.3">
      <c r="A33" s="37"/>
      <c r="B33" s="2" t="s">
        <v>32</v>
      </c>
      <c r="E33" s="234">
        <f>E23+E27+E31</f>
        <v>2800</v>
      </c>
      <c r="F33" s="233"/>
      <c r="G33" s="320">
        <f>SUM(G23+G27+G31)</f>
        <v>33</v>
      </c>
      <c r="H33" s="320">
        <f>SUM(H23+H27+H31)</f>
        <v>26.400000000000002</v>
      </c>
      <c r="I33" s="235">
        <f>60/E33</f>
        <v>2.1428571428571429E-2</v>
      </c>
      <c r="J33" s="234">
        <f>J23+J27+J31</f>
        <v>2800</v>
      </c>
      <c r="K33" s="233"/>
      <c r="L33" s="320">
        <f>SUM(L23+L27+L31)</f>
        <v>33</v>
      </c>
      <c r="M33" s="320">
        <f>SUM(M23+M27+M31)</f>
        <v>26.400000000000002</v>
      </c>
      <c r="N33" s="235">
        <f>60/J33</f>
        <v>2.1428571428571429E-2</v>
      </c>
      <c r="O33" s="234">
        <f>O23+O27+O31</f>
        <v>2800</v>
      </c>
      <c r="P33" s="233"/>
      <c r="Q33" s="320">
        <f>SUM(Q23+Q27+Q31)</f>
        <v>33</v>
      </c>
      <c r="R33" s="320">
        <f>SUM(R23+R27+R31)</f>
        <v>26.400000000000002</v>
      </c>
      <c r="S33" s="235">
        <f>60/O33</f>
        <v>2.1428571428571429E-2</v>
      </c>
      <c r="T33" s="234">
        <f>T23+T27+T31</f>
        <v>2800</v>
      </c>
      <c r="U33" s="233"/>
      <c r="V33" s="320">
        <f>SUM(V23+V27+V31)</f>
        <v>33</v>
      </c>
      <c r="W33" s="320">
        <f>SUM(W23+W27+W31)</f>
        <v>26.400000000000002</v>
      </c>
      <c r="X33" s="235">
        <f>60/T33</f>
        <v>2.1428571428571429E-2</v>
      </c>
    </row>
    <row r="34" spans="1:24" s="3" customFormat="1" ht="15.75" thickTop="1" x14ac:dyDescent="0.25">
      <c r="A34" s="19"/>
      <c r="E34" s="39"/>
      <c r="F34" s="4"/>
      <c r="G34" s="4"/>
      <c r="H34" s="4"/>
      <c r="I34" s="41"/>
      <c r="J34" s="39"/>
      <c r="K34" s="4"/>
      <c r="L34" s="4"/>
      <c r="M34" s="4"/>
      <c r="N34" s="41"/>
      <c r="O34" s="39"/>
      <c r="P34" s="4"/>
      <c r="Q34" s="4"/>
      <c r="R34" s="4"/>
      <c r="S34" s="41"/>
      <c r="T34" s="39"/>
      <c r="U34" s="4"/>
      <c r="V34" s="4"/>
      <c r="W34" s="4"/>
      <c r="X34" s="41"/>
    </row>
    <row r="35" spans="1:24" s="3" customFormat="1" ht="15" x14ac:dyDescent="0.25">
      <c r="A35" s="19"/>
      <c r="E35" s="38"/>
      <c r="F35" s="4"/>
      <c r="G35" s="4"/>
      <c r="H35" s="4"/>
      <c r="I35" s="41"/>
      <c r="J35" s="38"/>
      <c r="K35" s="4"/>
      <c r="L35" s="4"/>
      <c r="M35" s="4"/>
      <c r="N35" s="41"/>
      <c r="O35" s="38"/>
      <c r="P35" s="4"/>
      <c r="Q35" s="4"/>
      <c r="R35" s="4"/>
      <c r="S35" s="41"/>
      <c r="T35" s="38"/>
      <c r="U35" s="4"/>
      <c r="V35" s="4"/>
      <c r="W35" s="4"/>
      <c r="X35" s="41"/>
    </row>
    <row r="36" spans="1:24" s="3" customFormat="1" ht="15" x14ac:dyDescent="0.25">
      <c r="A36" s="27"/>
      <c r="B36" s="2" t="s">
        <v>95</v>
      </c>
      <c r="C36" s="2"/>
      <c r="E36" s="38"/>
      <c r="F36" s="4"/>
      <c r="G36" s="4"/>
      <c r="H36" s="4"/>
      <c r="I36" s="41"/>
      <c r="J36" s="38"/>
      <c r="K36" s="4"/>
      <c r="L36" s="4"/>
      <c r="M36" s="4"/>
      <c r="N36" s="41"/>
      <c r="O36" s="38"/>
      <c r="P36" s="4"/>
      <c r="Q36" s="4"/>
      <c r="R36" s="4"/>
      <c r="S36" s="41"/>
      <c r="T36" s="38"/>
      <c r="U36" s="4"/>
      <c r="V36" s="4"/>
      <c r="W36" s="4"/>
      <c r="X36" s="41"/>
    </row>
    <row r="37" spans="1:24" s="3" customFormat="1" ht="15" x14ac:dyDescent="0.25">
      <c r="A37" s="19"/>
      <c r="C37" s="3" t="s">
        <v>2</v>
      </c>
      <c r="E37" s="33">
        <v>2500</v>
      </c>
      <c r="F37" s="4"/>
      <c r="G37" s="318">
        <v>5</v>
      </c>
      <c r="H37" s="318">
        <f>G37*0.8</f>
        <v>4</v>
      </c>
      <c r="I37" s="115"/>
      <c r="J37" s="33">
        <v>2500</v>
      </c>
      <c r="K37" s="4"/>
      <c r="L37" s="318">
        <v>5</v>
      </c>
      <c r="M37" s="318">
        <f>L37*0.8</f>
        <v>4</v>
      </c>
      <c r="N37" s="115"/>
      <c r="O37" s="33">
        <v>2500</v>
      </c>
      <c r="P37" s="4"/>
      <c r="Q37" s="318">
        <v>5</v>
      </c>
      <c r="R37" s="318">
        <f>Q37*0.8</f>
        <v>4</v>
      </c>
      <c r="S37" s="115"/>
      <c r="T37" s="33">
        <v>2500</v>
      </c>
      <c r="U37" s="4"/>
      <c r="V37" s="318">
        <v>5</v>
      </c>
      <c r="W37" s="318">
        <f>V37*0.8</f>
        <v>4</v>
      </c>
      <c r="X37" s="115"/>
    </row>
    <row r="38" spans="1:24" s="3" customFormat="1" ht="15" x14ac:dyDescent="0.25">
      <c r="A38" s="19"/>
      <c r="C38" s="3" t="s">
        <v>11</v>
      </c>
      <c r="E38" s="33">
        <v>1250</v>
      </c>
      <c r="F38" s="4"/>
      <c r="G38" s="318">
        <v>6</v>
      </c>
      <c r="H38" s="318">
        <f>G38*0.8</f>
        <v>4.8000000000000007</v>
      </c>
      <c r="I38" s="115"/>
      <c r="J38" s="33">
        <v>1250</v>
      </c>
      <c r="K38" s="4"/>
      <c r="L38" s="318">
        <v>6</v>
      </c>
      <c r="M38" s="318">
        <f>L38*0.8</f>
        <v>4.8000000000000007</v>
      </c>
      <c r="N38" s="115"/>
      <c r="O38" s="33">
        <v>1250</v>
      </c>
      <c r="P38" s="4"/>
      <c r="Q38" s="318">
        <v>6</v>
      </c>
      <c r="R38" s="318">
        <f>Q38*0.8</f>
        <v>4.8000000000000007</v>
      </c>
      <c r="S38" s="115"/>
      <c r="T38" s="33">
        <v>1250</v>
      </c>
      <c r="U38" s="4"/>
      <c r="V38" s="318">
        <v>6</v>
      </c>
      <c r="W38" s="318">
        <f>V38*0.8</f>
        <v>4.8000000000000007</v>
      </c>
      <c r="X38" s="115"/>
    </row>
    <row r="39" spans="1:24" s="21" customFormat="1" ht="15.75" thickBot="1" x14ac:dyDescent="0.3">
      <c r="A39" s="37"/>
      <c r="B39" s="21" t="s">
        <v>12</v>
      </c>
      <c r="E39" s="234">
        <f>SUM(E37:E38)</f>
        <v>3750</v>
      </c>
      <c r="F39" s="233"/>
      <c r="G39" s="320">
        <f>SUM(G37:G38)</f>
        <v>11</v>
      </c>
      <c r="H39" s="320">
        <f>SUM(H37:H38)</f>
        <v>8.8000000000000007</v>
      </c>
      <c r="I39" s="235">
        <f>(G39+H39)/E39</f>
        <v>5.28E-3</v>
      </c>
      <c r="J39" s="234">
        <f>SUM(J37:J38)</f>
        <v>3750</v>
      </c>
      <c r="K39" s="233"/>
      <c r="L39" s="320">
        <f>SUM(L37:L38)</f>
        <v>11</v>
      </c>
      <c r="M39" s="320">
        <f>SUM(M37:M38)</f>
        <v>8.8000000000000007</v>
      </c>
      <c r="N39" s="235">
        <f>(L39+M39)/J39</f>
        <v>5.28E-3</v>
      </c>
      <c r="O39" s="234">
        <f>SUM(O37:O38)</f>
        <v>3750</v>
      </c>
      <c r="P39" s="233"/>
      <c r="Q39" s="320">
        <f>SUM(Q37:Q38)</f>
        <v>11</v>
      </c>
      <c r="R39" s="320">
        <f>SUM(R37:R38)</f>
        <v>8.8000000000000007</v>
      </c>
      <c r="S39" s="235">
        <f>(Q39+R39)/O39</f>
        <v>5.28E-3</v>
      </c>
      <c r="T39" s="234">
        <f>SUM(T37:T38)</f>
        <v>3750</v>
      </c>
      <c r="U39" s="233"/>
      <c r="V39" s="320">
        <f>SUM(V37:V38)</f>
        <v>11</v>
      </c>
      <c r="W39" s="320">
        <f>SUM(W37:W38)</f>
        <v>8.8000000000000007</v>
      </c>
      <c r="X39" s="235">
        <f>(V39+W39)/T39</f>
        <v>5.28E-3</v>
      </c>
    </row>
    <row r="40" spans="1:24" s="21" customFormat="1" ht="15.75" thickTop="1" x14ac:dyDescent="0.25">
      <c r="A40" s="37"/>
      <c r="E40" s="40"/>
      <c r="F40" s="41"/>
      <c r="G40" s="41"/>
      <c r="H40" s="41"/>
      <c r="I40" s="41"/>
      <c r="J40" s="40"/>
      <c r="K40" s="41"/>
      <c r="L40" s="41"/>
      <c r="M40" s="41"/>
      <c r="N40" s="41"/>
      <c r="O40" s="40"/>
      <c r="P40" s="41"/>
      <c r="Q40" s="41"/>
      <c r="R40" s="41"/>
      <c r="S40" s="41"/>
      <c r="T40" s="40"/>
      <c r="U40" s="47"/>
      <c r="V40" s="41"/>
      <c r="W40" s="41"/>
      <c r="X40" s="41"/>
    </row>
    <row r="41" spans="1:24" s="21" customFormat="1" ht="15" x14ac:dyDescent="0.25">
      <c r="A41" s="37"/>
      <c r="B41" s="21" t="s">
        <v>14</v>
      </c>
      <c r="E41" s="33">
        <v>1500</v>
      </c>
      <c r="F41" s="4"/>
      <c r="G41" s="314">
        <v>11</v>
      </c>
      <c r="H41" s="314">
        <v>9</v>
      </c>
      <c r="I41" s="115">
        <f>SUM(G41+H41)/E41</f>
        <v>1.3333333333333334E-2</v>
      </c>
      <c r="J41" s="33">
        <v>1500</v>
      </c>
      <c r="K41" s="4"/>
      <c r="L41" s="314">
        <v>11</v>
      </c>
      <c r="M41" s="314">
        <v>9</v>
      </c>
      <c r="N41" s="115">
        <f>SUM(L41+M41)/J41</f>
        <v>1.3333333333333334E-2</v>
      </c>
      <c r="O41" s="33">
        <v>1500</v>
      </c>
      <c r="P41" s="4"/>
      <c r="Q41" s="314">
        <v>11</v>
      </c>
      <c r="R41" s="314">
        <v>9</v>
      </c>
      <c r="S41" s="115">
        <f>SUM(Q41+R41)/O41</f>
        <v>1.3333333333333334E-2</v>
      </c>
      <c r="T41" s="33">
        <v>1500</v>
      </c>
      <c r="U41" s="48"/>
      <c r="V41" s="314">
        <v>11</v>
      </c>
      <c r="W41" s="314">
        <v>9</v>
      </c>
      <c r="X41" s="115">
        <f>SUM(V41+W41)/T41</f>
        <v>1.3333333333333334E-2</v>
      </c>
    </row>
    <row r="42" spans="1:24" s="21" customFormat="1" ht="15" x14ac:dyDescent="0.25">
      <c r="A42" s="37"/>
      <c r="E42" s="42"/>
      <c r="F42" s="4"/>
      <c r="G42" s="4"/>
      <c r="H42" s="4"/>
      <c r="I42" s="41"/>
      <c r="J42" s="42"/>
      <c r="K42" s="4"/>
      <c r="L42" s="4"/>
      <c r="M42" s="4"/>
      <c r="N42" s="41"/>
      <c r="O42" s="42"/>
      <c r="P42" s="4"/>
      <c r="Q42" s="4"/>
      <c r="R42" s="4"/>
      <c r="S42" s="41"/>
      <c r="T42" s="42"/>
      <c r="U42" s="48"/>
      <c r="V42" s="4"/>
      <c r="W42" s="4"/>
      <c r="X42" s="41"/>
    </row>
    <row r="43" spans="1:24" s="21" customFormat="1" ht="15" x14ac:dyDescent="0.25">
      <c r="A43" s="37"/>
      <c r="B43" s="21" t="s">
        <v>142</v>
      </c>
      <c r="E43" s="33">
        <v>7000</v>
      </c>
      <c r="F43" s="4"/>
      <c r="G43" s="4"/>
      <c r="H43" s="4"/>
      <c r="I43" s="41"/>
      <c r="J43" s="33">
        <v>7000</v>
      </c>
      <c r="K43" s="4"/>
      <c r="L43" s="4"/>
      <c r="M43" s="4"/>
      <c r="N43" s="41"/>
      <c r="O43" s="33">
        <v>7000</v>
      </c>
      <c r="P43" s="4"/>
      <c r="Q43" s="4"/>
      <c r="R43" s="4"/>
      <c r="S43" s="41"/>
      <c r="T43" s="33">
        <v>7000</v>
      </c>
      <c r="U43" s="48"/>
      <c r="V43" s="4"/>
      <c r="W43" s="4"/>
      <c r="X43" s="41"/>
    </row>
    <row r="44" spans="1:24" s="21" customFormat="1" ht="15" x14ac:dyDescent="0.25">
      <c r="A44" s="37"/>
      <c r="E44" s="42"/>
      <c r="F44" s="4"/>
      <c r="G44" s="4"/>
      <c r="H44" s="4"/>
      <c r="I44" s="41"/>
      <c r="J44" s="42"/>
      <c r="K44" s="4"/>
      <c r="L44" s="4"/>
      <c r="M44" s="4"/>
      <c r="N44" s="41"/>
      <c r="O44" s="42"/>
      <c r="P44" s="4"/>
      <c r="Q44" s="4"/>
      <c r="R44" s="4"/>
      <c r="S44" s="41"/>
      <c r="T44" s="42"/>
      <c r="U44" s="48"/>
      <c r="V44" s="4"/>
      <c r="W44" s="4"/>
      <c r="X44" s="41"/>
    </row>
    <row r="45" spans="1:24" s="21" customFormat="1" ht="15" x14ac:dyDescent="0.25">
      <c r="A45" s="37"/>
      <c r="B45" s="21" t="s">
        <v>19</v>
      </c>
      <c r="D45" s="43"/>
      <c r="E45" s="33">
        <v>2647</v>
      </c>
      <c r="F45" s="4"/>
      <c r="G45" s="4"/>
      <c r="H45" s="4"/>
      <c r="I45" s="4"/>
      <c r="J45" s="33">
        <v>2647</v>
      </c>
      <c r="K45" s="4"/>
      <c r="L45" s="4"/>
      <c r="M45" s="4"/>
      <c r="N45" s="4"/>
      <c r="O45" s="33">
        <v>2647</v>
      </c>
      <c r="P45" s="4"/>
      <c r="Q45" s="4"/>
      <c r="R45" s="4"/>
      <c r="S45" s="4"/>
      <c r="T45" s="33">
        <v>2647</v>
      </c>
      <c r="U45" s="48"/>
      <c r="V45" s="4"/>
      <c r="W45" s="4"/>
      <c r="X45" s="4"/>
    </row>
    <row r="46" spans="1:24" s="21" customFormat="1" ht="15" x14ac:dyDescent="0.25">
      <c r="A46" s="37"/>
      <c r="D46" s="43"/>
      <c r="E46" s="25"/>
      <c r="F46" s="4"/>
      <c r="G46" s="4"/>
      <c r="H46" s="4"/>
      <c r="I46" s="41"/>
      <c r="J46" s="42"/>
      <c r="K46" s="4"/>
      <c r="L46" s="4"/>
      <c r="M46" s="4"/>
      <c r="N46" s="41"/>
      <c r="O46" s="42"/>
      <c r="P46" s="4"/>
      <c r="Q46" s="4"/>
      <c r="R46" s="4"/>
      <c r="S46" s="41"/>
      <c r="T46" s="42"/>
      <c r="U46" s="48"/>
      <c r="V46" s="4"/>
      <c r="W46" s="4"/>
      <c r="X46" s="41"/>
    </row>
    <row r="47" spans="1:24" s="21" customFormat="1" ht="15.75" thickBot="1" x14ac:dyDescent="0.3">
      <c r="A47" s="24" t="s">
        <v>24</v>
      </c>
      <c r="B47" s="24"/>
      <c r="D47" s="43"/>
      <c r="E47" s="234">
        <f>E19+E33+E39+E41+E43+E45</f>
        <v>45697</v>
      </c>
      <c r="F47" s="233"/>
      <c r="G47" s="320">
        <f>G19+G33+G39+G41</f>
        <v>388</v>
      </c>
      <c r="H47" s="320">
        <f>H19+H33+H39+H41</f>
        <v>310.8</v>
      </c>
      <c r="I47" s="235">
        <f>(G47+H47)/E47</f>
        <v>1.5292032299713328E-2</v>
      </c>
      <c r="J47" s="234">
        <f>J19+J33+J39+J41+J43+J45</f>
        <v>45697</v>
      </c>
      <c r="K47" s="233"/>
      <c r="L47" s="320">
        <f>L19+L33+L39+L41</f>
        <v>388</v>
      </c>
      <c r="M47" s="320">
        <f>M19+M33+M39+M41</f>
        <v>310.8</v>
      </c>
      <c r="N47" s="235">
        <f>(L47+M47)/J47</f>
        <v>1.5292032299713328E-2</v>
      </c>
      <c r="O47" s="234">
        <f>O19+O33+O39+O41+O43+O45</f>
        <v>45697</v>
      </c>
      <c r="P47" s="233"/>
      <c r="Q47" s="320">
        <f>Q19+Q33+Q39+Q41</f>
        <v>388</v>
      </c>
      <c r="R47" s="320">
        <f>R19+R33+R39+R41</f>
        <v>310.8</v>
      </c>
      <c r="S47" s="235">
        <f>(Q47+R47)/O47</f>
        <v>1.5292032299713328E-2</v>
      </c>
      <c r="T47" s="234">
        <f>T19+T33+T39+T41+T43+T45</f>
        <v>45697</v>
      </c>
      <c r="U47" s="233"/>
      <c r="V47" s="320">
        <f>V19+V33+V39+V41</f>
        <v>388</v>
      </c>
      <c r="W47" s="320">
        <f>W19+W33+W39+W41</f>
        <v>310.8</v>
      </c>
      <c r="X47" s="235">
        <f>(V47+W47)/T47</f>
        <v>1.5292032299713328E-2</v>
      </c>
    </row>
    <row r="48" spans="1:24" s="21" customFormat="1" ht="15.75" thickTop="1" x14ac:dyDescent="0.25">
      <c r="A48" s="37"/>
      <c r="D48" s="43"/>
      <c r="E48" s="25"/>
      <c r="F48" s="4"/>
      <c r="G48" s="4"/>
      <c r="H48" s="4"/>
      <c r="I48" s="41"/>
      <c r="J48" s="42"/>
      <c r="K48" s="4"/>
      <c r="L48" s="4"/>
      <c r="M48" s="4"/>
      <c r="N48" s="41"/>
      <c r="O48" s="42"/>
      <c r="P48" s="4"/>
      <c r="Q48" s="4"/>
      <c r="R48" s="4"/>
      <c r="S48" s="41"/>
      <c r="T48" s="42"/>
      <c r="U48" s="48"/>
      <c r="V48" s="4"/>
      <c r="W48" s="4"/>
      <c r="X48" s="41"/>
    </row>
    <row r="49" spans="1:25" s="21" customFormat="1" ht="15" x14ac:dyDescent="0.25">
      <c r="A49" s="37"/>
      <c r="B49" s="21" t="s">
        <v>141</v>
      </c>
      <c r="D49" s="43"/>
      <c r="E49" s="33">
        <v>425</v>
      </c>
      <c r="F49" s="4">
        <f>E49/(E19+E33+E39)</f>
        <v>1.2301013024602027E-2</v>
      </c>
      <c r="G49" s="318">
        <v>1</v>
      </c>
      <c r="H49" s="318">
        <f>G49*0.8</f>
        <v>0.8</v>
      </c>
      <c r="I49" s="115">
        <f>(G49+H49)/E49</f>
        <v>4.2352941176470593E-3</v>
      </c>
      <c r="J49" s="33">
        <v>425</v>
      </c>
      <c r="K49" s="4"/>
      <c r="L49" s="318">
        <v>1</v>
      </c>
      <c r="M49" s="318">
        <f>L49*0.8</f>
        <v>0.8</v>
      </c>
      <c r="N49" s="115">
        <f>(L49+M49)/J49</f>
        <v>4.2352941176470593E-3</v>
      </c>
      <c r="O49" s="33">
        <v>425</v>
      </c>
      <c r="P49" s="4"/>
      <c r="Q49" s="318">
        <v>1</v>
      </c>
      <c r="R49" s="318">
        <f>Q49*0.8</f>
        <v>0.8</v>
      </c>
      <c r="S49" s="115">
        <f>(Q49+R49)/O49</f>
        <v>4.2352941176470593E-3</v>
      </c>
      <c r="T49" s="33">
        <v>425</v>
      </c>
      <c r="U49" s="48"/>
      <c r="V49" s="318">
        <v>1</v>
      </c>
      <c r="W49" s="318">
        <f>V49*0.8</f>
        <v>0.8</v>
      </c>
      <c r="X49" s="115">
        <f>(V49+W49)/T49</f>
        <v>4.2352941176470593E-3</v>
      </c>
    </row>
    <row r="50" spans="1:25" s="21" customFormat="1" ht="15" x14ac:dyDescent="0.25">
      <c r="A50" s="37"/>
      <c r="D50" s="43"/>
      <c r="E50" s="25"/>
      <c r="F50" s="4"/>
      <c r="G50" s="4"/>
      <c r="H50" s="4"/>
      <c r="I50" s="41"/>
      <c r="J50" s="42"/>
      <c r="K50" s="4"/>
      <c r="L50" s="4"/>
      <c r="M50" s="4"/>
      <c r="N50" s="41"/>
      <c r="O50" s="42"/>
      <c r="P50" s="4"/>
      <c r="Q50" s="4"/>
      <c r="R50" s="4"/>
      <c r="S50" s="41"/>
      <c r="T50" s="42"/>
      <c r="U50" s="48"/>
      <c r="V50" s="4"/>
      <c r="W50" s="4"/>
      <c r="X50" s="41"/>
    </row>
    <row r="51" spans="1:25" s="21" customFormat="1" ht="15" x14ac:dyDescent="0.25">
      <c r="A51" s="37"/>
      <c r="B51" s="21" t="s">
        <v>97</v>
      </c>
      <c r="D51" s="43"/>
      <c r="E51" s="33">
        <f>'Other activities'!B12</f>
        <v>1900</v>
      </c>
      <c r="F51" s="4"/>
      <c r="G51" s="318">
        <v>11</v>
      </c>
      <c r="H51" s="318">
        <f>G51*0.8</f>
        <v>8.8000000000000007</v>
      </c>
      <c r="I51" s="115">
        <f>(G51+H51)/E51</f>
        <v>1.0421052631578947E-2</v>
      </c>
      <c r="J51" s="34">
        <f>'Other activities'!E12</f>
        <v>1900</v>
      </c>
      <c r="K51" s="4"/>
      <c r="L51" s="318">
        <v>11</v>
      </c>
      <c r="M51" s="318">
        <f>L51*0.8</f>
        <v>8.8000000000000007</v>
      </c>
      <c r="N51" s="115">
        <f>(L51+M51)/J51</f>
        <v>1.0421052631578947E-2</v>
      </c>
      <c r="O51" s="34">
        <f>'Other activities'!H12</f>
        <v>1900</v>
      </c>
      <c r="P51" s="4"/>
      <c r="Q51" s="318">
        <v>11</v>
      </c>
      <c r="R51" s="318">
        <f>Q51*0.8</f>
        <v>8.8000000000000007</v>
      </c>
      <c r="S51" s="115">
        <f>(Q51+R51)/O51</f>
        <v>1.0421052631578947E-2</v>
      </c>
      <c r="T51" s="34">
        <f>'Other activities'!K12</f>
        <v>1900</v>
      </c>
      <c r="U51" s="48"/>
      <c r="V51" s="318">
        <v>11</v>
      </c>
      <c r="W51" s="318">
        <f>V51*0.8</f>
        <v>8.8000000000000007</v>
      </c>
      <c r="X51" s="115">
        <f>(V51+W51)/T51</f>
        <v>1.0421052631578947E-2</v>
      </c>
    </row>
    <row r="52" spans="1:25" s="21" customFormat="1" ht="15" x14ac:dyDescent="0.25">
      <c r="A52" s="37"/>
      <c r="D52" s="43"/>
      <c r="E52" s="42"/>
      <c r="F52" s="4"/>
      <c r="G52" s="4"/>
      <c r="H52" s="4"/>
      <c r="I52" s="41"/>
      <c r="J52" s="42"/>
      <c r="K52" s="4"/>
      <c r="L52" s="4"/>
      <c r="M52" s="4"/>
      <c r="N52" s="41"/>
      <c r="O52" s="42"/>
      <c r="P52" s="4"/>
      <c r="Q52" s="4"/>
      <c r="R52" s="4"/>
      <c r="S52" s="41"/>
      <c r="T52" s="42"/>
      <c r="U52" s="48"/>
      <c r="V52" s="4"/>
      <c r="W52" s="4"/>
      <c r="X52" s="41"/>
    </row>
    <row r="53" spans="1:25" s="21" customFormat="1" ht="15" x14ac:dyDescent="0.25">
      <c r="A53" s="37"/>
      <c r="B53" s="21" t="s">
        <v>13</v>
      </c>
      <c r="D53" s="43"/>
      <c r="E53" s="33">
        <v>500</v>
      </c>
      <c r="F53" s="4"/>
      <c r="G53" s="4"/>
      <c r="H53" s="4"/>
      <c r="I53" s="41"/>
      <c r="J53" s="34">
        <v>500</v>
      </c>
      <c r="K53" s="4"/>
      <c r="L53" s="4"/>
      <c r="M53" s="4"/>
      <c r="N53" s="41"/>
      <c r="O53" s="34">
        <v>500</v>
      </c>
      <c r="P53" s="4"/>
      <c r="Q53" s="4"/>
      <c r="R53" s="4"/>
      <c r="S53" s="41"/>
      <c r="T53" s="34">
        <v>500</v>
      </c>
      <c r="U53" s="48"/>
      <c r="V53" s="4"/>
      <c r="W53" s="4"/>
      <c r="X53" s="41"/>
    </row>
    <row r="54" spans="1:25" s="21" customFormat="1" ht="15" x14ac:dyDescent="0.25">
      <c r="A54" s="37"/>
      <c r="E54" s="42"/>
      <c r="F54" s="4"/>
      <c r="G54" s="4"/>
      <c r="H54" s="4"/>
      <c r="I54" s="41"/>
      <c r="J54" s="42"/>
      <c r="K54" s="4"/>
      <c r="L54" s="4"/>
      <c r="M54" s="4"/>
      <c r="N54" s="41"/>
      <c r="O54" s="42"/>
      <c r="P54" s="4"/>
      <c r="Q54" s="4"/>
      <c r="R54" s="4"/>
      <c r="S54" s="41"/>
      <c r="T54" s="42"/>
      <c r="U54" s="48"/>
      <c r="V54" s="4"/>
      <c r="W54" s="4"/>
      <c r="X54" s="41"/>
    </row>
    <row r="55" spans="1:25" s="2" customFormat="1" ht="15" x14ac:dyDescent="0.25">
      <c r="A55" s="44" t="s">
        <v>1</v>
      </c>
      <c r="E55" s="123">
        <f>E47+E49+E51+E53</f>
        <v>48522</v>
      </c>
      <c r="F55" s="239"/>
      <c r="G55" s="321">
        <f>SUM(G51+G49)</f>
        <v>12</v>
      </c>
      <c r="H55" s="321">
        <f>SUM(H51+H49)</f>
        <v>9.6000000000000014</v>
      </c>
      <c r="I55" s="240">
        <f>20/E55</f>
        <v>4.1218416388442357E-4</v>
      </c>
      <c r="J55" s="123">
        <f>J47+J49+J51+J53</f>
        <v>48522</v>
      </c>
      <c r="K55" s="239"/>
      <c r="L55" s="321">
        <f>SUM(L51+L49)</f>
        <v>12</v>
      </c>
      <c r="M55" s="321">
        <f>SUM(M51+M49)</f>
        <v>9.6000000000000014</v>
      </c>
      <c r="N55" s="240">
        <f>20/J55</f>
        <v>4.1218416388442357E-4</v>
      </c>
      <c r="O55" s="123">
        <f>O47+O49+O51+O53</f>
        <v>48522</v>
      </c>
      <c r="P55" s="239"/>
      <c r="Q55" s="321">
        <f>SUM(Q51+Q49)</f>
        <v>12</v>
      </c>
      <c r="R55" s="321">
        <f>SUM(R51+R49)</f>
        <v>9.6000000000000014</v>
      </c>
      <c r="S55" s="240">
        <f>20/O55</f>
        <v>4.1218416388442357E-4</v>
      </c>
      <c r="T55" s="123">
        <f>T47+T49+T51+T53</f>
        <v>48522</v>
      </c>
      <c r="U55" s="241"/>
      <c r="V55" s="321">
        <f>SUM(V51+V49)</f>
        <v>12</v>
      </c>
      <c r="W55" s="321">
        <f>SUM(W51+W49)</f>
        <v>9.6000000000000014</v>
      </c>
      <c r="X55" s="240">
        <f>20/T55</f>
        <v>4.1218416388442357E-4</v>
      </c>
    </row>
    <row r="56" spans="1:25" s="21" customFormat="1" ht="15" x14ac:dyDescent="0.25">
      <c r="A56" s="37"/>
      <c r="E56" s="42"/>
      <c r="F56" s="4"/>
      <c r="G56" s="4"/>
      <c r="H56" s="4"/>
      <c r="I56" s="41"/>
      <c r="J56" s="42"/>
      <c r="K56" s="4"/>
      <c r="L56" s="4"/>
      <c r="M56" s="4"/>
      <c r="N56" s="41"/>
      <c r="O56" s="42"/>
      <c r="P56" s="4"/>
      <c r="Q56" s="4"/>
      <c r="R56" s="4"/>
      <c r="S56" s="41"/>
      <c r="T56" s="42"/>
      <c r="U56" s="48"/>
      <c r="V56" s="4"/>
      <c r="W56" s="4"/>
      <c r="X56" s="41"/>
    </row>
    <row r="57" spans="1:25" s="21" customFormat="1" ht="15" x14ac:dyDescent="0.25">
      <c r="A57" s="37"/>
      <c r="B57" s="21" t="s">
        <v>36</v>
      </c>
      <c r="D57" s="43"/>
      <c r="E57" s="33">
        <v>3169</v>
      </c>
      <c r="F57" s="4"/>
      <c r="G57" s="4"/>
      <c r="H57" s="4"/>
      <c r="I57" s="41"/>
      <c r="J57" s="33">
        <v>3169</v>
      </c>
      <c r="K57" s="41"/>
      <c r="L57" s="4"/>
      <c r="M57" s="4"/>
      <c r="N57" s="41"/>
      <c r="O57" s="33">
        <v>3169</v>
      </c>
      <c r="P57" s="4"/>
      <c r="Q57" s="4"/>
      <c r="R57" s="4"/>
      <c r="S57" s="41"/>
      <c r="T57" s="33">
        <v>3169</v>
      </c>
      <c r="U57" s="48"/>
      <c r="V57" s="4"/>
      <c r="W57" s="4"/>
      <c r="X57" s="41"/>
    </row>
    <row r="58" spans="1:25" s="3" customFormat="1" ht="15" x14ac:dyDescent="0.25">
      <c r="A58" s="19"/>
      <c r="E58" s="38"/>
      <c r="F58" s="4"/>
      <c r="G58" s="4"/>
      <c r="H58" s="4"/>
      <c r="I58" s="41"/>
      <c r="J58" s="38"/>
      <c r="K58" s="4"/>
      <c r="L58" s="4"/>
      <c r="M58" s="4"/>
      <c r="N58" s="41"/>
      <c r="O58" s="38"/>
      <c r="P58" s="4"/>
      <c r="Q58" s="4"/>
      <c r="R58" s="4"/>
      <c r="S58" s="41"/>
      <c r="T58" s="38"/>
      <c r="U58" s="4"/>
      <c r="V58" s="4"/>
      <c r="W58" s="4"/>
      <c r="X58" s="41"/>
    </row>
    <row r="59" spans="1:25" s="22" customFormat="1" ht="15.75" thickBot="1" x14ac:dyDescent="0.3">
      <c r="A59" s="44" t="s">
        <v>26</v>
      </c>
      <c r="E59" s="236">
        <f>E55+E57</f>
        <v>51691</v>
      </c>
      <c r="F59" s="237">
        <f>F57+F53+F45+F39+F33+F19</f>
        <v>0</v>
      </c>
      <c r="G59" s="322">
        <f>SUM(G47+G55)</f>
        <v>400</v>
      </c>
      <c r="H59" s="322">
        <f>SUM(H47+H55)</f>
        <v>320.40000000000003</v>
      </c>
      <c r="I59" s="232">
        <f>SUM(G59+H59)/E59</f>
        <v>1.3936662088177827E-2</v>
      </c>
      <c r="J59" s="238">
        <f>J55+J57</f>
        <v>51691</v>
      </c>
      <c r="K59" s="237">
        <f>K57+K53+K45+K39+K33+K19</f>
        <v>0</v>
      </c>
      <c r="L59" s="322">
        <f>SUM(L47+L55)</f>
        <v>400</v>
      </c>
      <c r="M59" s="322">
        <f>SUM(M47+M55)</f>
        <v>320.40000000000003</v>
      </c>
      <c r="N59" s="232">
        <f>SUM(L59+M59)/J59</f>
        <v>1.3936662088177827E-2</v>
      </c>
      <c r="O59" s="238">
        <f>O55+O57</f>
        <v>51691</v>
      </c>
      <c r="P59" s="237">
        <f>P57+P53+P45+P39+P33+P19</f>
        <v>0</v>
      </c>
      <c r="Q59" s="322">
        <f>SUM(Q47+Q55)</f>
        <v>400</v>
      </c>
      <c r="R59" s="322">
        <f>SUM(R47+R55)</f>
        <v>320.40000000000003</v>
      </c>
      <c r="S59" s="232">
        <f>SUM(Q59+R59)/O59</f>
        <v>1.3936662088177827E-2</v>
      </c>
      <c r="T59" s="238">
        <f>T55+T57</f>
        <v>51691</v>
      </c>
      <c r="U59" s="237"/>
      <c r="V59" s="322">
        <f>SUM(V47+V55)</f>
        <v>400</v>
      </c>
      <c r="W59" s="322">
        <f>SUM(W47+W55)</f>
        <v>320.40000000000003</v>
      </c>
      <c r="X59" s="232">
        <f>SUM(V59+W59)/T59</f>
        <v>1.3936662088177827E-2</v>
      </c>
    </row>
    <row r="60" spans="1:25" s="21" customFormat="1" ht="15.75" thickTop="1" x14ac:dyDescent="0.25">
      <c r="A60" s="37"/>
      <c r="E60" s="42"/>
      <c r="F60" s="4"/>
      <c r="G60" s="4"/>
      <c r="H60" s="4"/>
      <c r="I60" s="41"/>
      <c r="J60" s="42"/>
      <c r="K60" s="4"/>
      <c r="L60" s="4"/>
      <c r="M60" s="4"/>
      <c r="N60" s="41"/>
      <c r="O60" s="42"/>
      <c r="P60" s="4"/>
      <c r="Q60" s="4"/>
      <c r="R60" s="4"/>
      <c r="S60" s="41"/>
      <c r="T60" s="42"/>
      <c r="U60" s="48"/>
      <c r="V60" s="4"/>
      <c r="W60" s="4"/>
      <c r="X60" s="41"/>
    </row>
    <row r="61" spans="1:25" s="21" customFormat="1" ht="15" x14ac:dyDescent="0.25">
      <c r="A61" s="37"/>
      <c r="B61" s="21" t="s">
        <v>27</v>
      </c>
      <c r="D61" s="43"/>
      <c r="E61" s="33">
        <f>Tabel1[[#Totals],[Kolonne1]]</f>
        <v>3250</v>
      </c>
      <c r="F61" s="4"/>
      <c r="G61" s="318">
        <v>11</v>
      </c>
      <c r="H61" s="318">
        <f>G61*0.8</f>
        <v>8.8000000000000007</v>
      </c>
      <c r="I61" s="115">
        <f>(G61+H61)/E61</f>
        <v>6.0923076923076929E-3</v>
      </c>
      <c r="J61" s="33">
        <f>Tabel1[[#Totals],[Kolonne1]]</f>
        <v>3250</v>
      </c>
      <c r="K61" s="4"/>
      <c r="L61" s="318">
        <v>11</v>
      </c>
      <c r="M61" s="318">
        <f>L61*0.8</f>
        <v>8.8000000000000007</v>
      </c>
      <c r="N61" s="115">
        <f>(L61+M61)/J61</f>
        <v>6.0923076923076929E-3</v>
      </c>
      <c r="O61" s="33">
        <f>Tabel1[[#Totals],[Kolonne1]]</f>
        <v>3250</v>
      </c>
      <c r="P61" s="4"/>
      <c r="Q61" s="318">
        <v>11</v>
      </c>
      <c r="R61" s="318">
        <f>Q61*0.8</f>
        <v>8.8000000000000007</v>
      </c>
      <c r="S61" s="115">
        <f>(Q61+R61)/O61</f>
        <v>6.0923076923076929E-3</v>
      </c>
      <c r="T61" s="33">
        <f>Tabel1[[#Totals],[Kolonne1]]</f>
        <v>3250</v>
      </c>
      <c r="U61" s="48"/>
      <c r="V61" s="318">
        <v>11</v>
      </c>
      <c r="W61" s="318">
        <f>V61*0.8</f>
        <v>8.8000000000000007</v>
      </c>
      <c r="X61" s="115">
        <f>(V61+W61)/T61</f>
        <v>6.0923076923076929E-3</v>
      </c>
      <c r="Y61" s="37"/>
    </row>
    <row r="62" spans="1:25" s="3" customFormat="1" ht="15" x14ac:dyDescent="0.25">
      <c r="A62" s="19"/>
      <c r="E62" s="38"/>
      <c r="F62" s="4"/>
      <c r="G62" s="4"/>
      <c r="H62" s="4"/>
      <c r="I62" s="41"/>
      <c r="J62" s="38"/>
      <c r="K62" s="4"/>
      <c r="L62" s="4"/>
      <c r="M62" s="4"/>
      <c r="N62" s="41"/>
      <c r="O62" s="38"/>
      <c r="P62" s="4"/>
      <c r="Q62" s="4"/>
      <c r="R62" s="4"/>
      <c r="S62" s="41"/>
      <c r="T62" s="38"/>
      <c r="U62" s="4"/>
      <c r="V62" s="4"/>
      <c r="W62" s="4"/>
      <c r="X62" s="41"/>
    </row>
    <row r="63" spans="1:25" s="22" customFormat="1" ht="15.75" thickBot="1" x14ac:dyDescent="0.3">
      <c r="A63" s="45" t="s">
        <v>157</v>
      </c>
      <c r="B63" s="46"/>
      <c r="C63" s="46"/>
      <c r="D63" s="46"/>
      <c r="E63" s="236">
        <f>E59-E61</f>
        <v>48441</v>
      </c>
      <c r="F63" s="237">
        <f>F61+F57+F51+F45+F37+F23</f>
        <v>0.21428571428571427</v>
      </c>
      <c r="G63" s="322">
        <f>G59-G61</f>
        <v>389</v>
      </c>
      <c r="H63" s="322">
        <f>H59-H61</f>
        <v>311.60000000000002</v>
      </c>
      <c r="I63" s="232">
        <f>SUM(G63+H63)/E63</f>
        <v>1.4462954934869222E-2</v>
      </c>
      <c r="J63" s="238">
        <f>J59-J61</f>
        <v>48441</v>
      </c>
      <c r="K63" s="237">
        <f>K61+K57+K51+K45+K37+K23</f>
        <v>0.21428571428571427</v>
      </c>
      <c r="L63" s="322">
        <f>L59-L61</f>
        <v>389</v>
      </c>
      <c r="M63" s="322">
        <f>M59-M61</f>
        <v>311.60000000000002</v>
      </c>
      <c r="N63" s="232">
        <f>SUM(L63+M63)/J63</f>
        <v>1.4462954934869222E-2</v>
      </c>
      <c r="O63" s="238">
        <f>O59-O61</f>
        <v>48441</v>
      </c>
      <c r="P63" s="237">
        <f>P61+P57+P51+P45+P37+P23</f>
        <v>0.21428571428571427</v>
      </c>
      <c r="Q63" s="322">
        <f>Q59-Q61</f>
        <v>389</v>
      </c>
      <c r="R63" s="322">
        <f>R59-R61</f>
        <v>311.60000000000002</v>
      </c>
      <c r="S63" s="232">
        <f>SUM(Q63+R63)/O63</f>
        <v>1.4462954934869222E-2</v>
      </c>
      <c r="T63" s="238">
        <f>T59-T61</f>
        <v>48441</v>
      </c>
      <c r="U63" s="237"/>
      <c r="V63" s="322">
        <f>V59-V61</f>
        <v>389</v>
      </c>
      <c r="W63" s="322">
        <f>W59-W61</f>
        <v>311.60000000000002</v>
      </c>
      <c r="X63" s="232">
        <f>SUM(V63+W63)/T63</f>
        <v>1.4462954934869222E-2</v>
      </c>
    </row>
    <row r="64" spans="1:25" s="3" customFormat="1" ht="15.75" thickTop="1" x14ac:dyDescent="0.25">
      <c r="A64" s="2"/>
      <c r="B64" s="2"/>
      <c r="C64" s="2"/>
      <c r="F64" s="4"/>
      <c r="G64" s="4"/>
      <c r="H64" s="4"/>
      <c r="I64" s="4"/>
      <c r="K64" s="4"/>
      <c r="L64" s="4"/>
      <c r="M64" s="4"/>
      <c r="N64" s="4"/>
      <c r="P64" s="4"/>
      <c r="Q64" s="4"/>
      <c r="R64" s="4"/>
      <c r="S64" s="4"/>
      <c r="U64" s="4"/>
      <c r="V64" s="4"/>
      <c r="W64" s="4"/>
      <c r="X64" s="4"/>
    </row>
    <row r="65" spans="1:49" s="3" customFormat="1" ht="15" hidden="1" x14ac:dyDescent="0.25">
      <c r="A65" s="332"/>
      <c r="B65" s="332"/>
      <c r="C65" s="332"/>
      <c r="D65" s="333"/>
      <c r="E65" s="333"/>
      <c r="F65" s="333"/>
      <c r="G65" s="333"/>
      <c r="H65" s="333"/>
      <c r="I65" s="333"/>
      <c r="J65" s="333"/>
      <c r="K65" s="333"/>
      <c r="L65" s="333"/>
      <c r="M65" s="333"/>
      <c r="N65" s="333"/>
      <c r="O65" s="333"/>
      <c r="P65" s="333"/>
      <c r="Q65" s="333"/>
      <c r="R65" s="333"/>
      <c r="S65" s="333"/>
      <c r="T65" s="333"/>
    </row>
    <row r="66" spans="1:49" s="3" customFormat="1" ht="15" hidden="1" x14ac:dyDescent="0.25">
      <c r="A66" s="332"/>
      <c r="B66" s="332"/>
      <c r="C66" s="332"/>
      <c r="D66" s="333"/>
      <c r="E66" s="333"/>
      <c r="F66" s="333"/>
      <c r="G66" s="333"/>
      <c r="H66" s="333"/>
      <c r="I66" s="333"/>
      <c r="J66" s="333"/>
      <c r="K66" s="333"/>
      <c r="L66" s="333"/>
      <c r="M66" s="333"/>
      <c r="N66" s="333"/>
      <c r="O66" s="333"/>
      <c r="P66" s="333"/>
      <c r="Q66" s="333"/>
      <c r="R66" s="333"/>
      <c r="S66" s="333"/>
      <c r="T66" s="333"/>
    </row>
    <row r="67" spans="1:49" s="3" customFormat="1" ht="15" hidden="1" x14ac:dyDescent="0.25">
      <c r="A67" s="332"/>
      <c r="B67" s="332"/>
      <c r="C67" s="332"/>
      <c r="D67" s="333"/>
      <c r="E67" s="333"/>
      <c r="F67" s="333"/>
      <c r="G67" s="333"/>
      <c r="H67" s="333"/>
      <c r="I67" s="333"/>
      <c r="J67" s="333"/>
      <c r="K67" s="333"/>
      <c r="L67" s="333"/>
      <c r="M67" s="333"/>
      <c r="N67" s="333"/>
      <c r="O67" s="333"/>
      <c r="P67" s="333"/>
      <c r="Q67" s="333"/>
      <c r="R67" s="333"/>
      <c r="S67" s="333"/>
      <c r="T67" s="333"/>
    </row>
    <row r="68" spans="1:49" s="3" customFormat="1" ht="96.75" hidden="1" customHeight="1" x14ac:dyDescent="0.25">
      <c r="A68" s="23"/>
      <c r="B68" s="6"/>
      <c r="C68" s="6"/>
      <c r="D68" s="6"/>
      <c r="E68" s="7"/>
      <c r="F68" s="6"/>
      <c r="G68" s="6"/>
      <c r="H68" s="6"/>
      <c r="I68" s="6"/>
      <c r="J68" s="7"/>
      <c r="K68" s="6"/>
      <c r="L68" s="6"/>
      <c r="M68" s="6"/>
      <c r="N68" s="6"/>
      <c r="O68" s="7"/>
      <c r="P68" s="6"/>
      <c r="Q68" s="6"/>
      <c r="R68" s="6"/>
      <c r="S68" s="6"/>
      <c r="T68" s="7"/>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row>
    <row r="69" spans="1:49" s="3" customFormat="1" ht="33.75" customHeight="1" x14ac:dyDescent="0.25">
      <c r="A69" s="334" t="s">
        <v>98</v>
      </c>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row>
    <row r="70" spans="1:49" s="3" customFormat="1" ht="15.75" customHeight="1" x14ac:dyDescent="0.25">
      <c r="A70" s="334" t="s">
        <v>99</v>
      </c>
      <c r="B70" s="336"/>
      <c r="C70" s="336"/>
      <c r="D70" s="336"/>
      <c r="E70" s="336"/>
      <c r="F70" s="336"/>
      <c r="G70" s="336"/>
      <c r="H70" s="336"/>
      <c r="I70" s="336"/>
      <c r="J70" s="336"/>
      <c r="K70" s="336"/>
      <c r="L70" s="336"/>
      <c r="M70" s="336"/>
      <c r="N70" s="336"/>
      <c r="O70" s="336"/>
      <c r="P70" s="336"/>
      <c r="Q70" s="336"/>
      <c r="R70" s="336"/>
      <c r="S70" s="336"/>
      <c r="T70" s="336"/>
      <c r="U70" s="336"/>
      <c r="V70" s="336"/>
      <c r="W70" s="336"/>
      <c r="X70" s="336"/>
      <c r="Y70" s="114"/>
    </row>
    <row r="71" spans="1:49" s="3" customFormat="1" ht="15" x14ac:dyDescent="0.25">
      <c r="A71" s="3" t="s">
        <v>127</v>
      </c>
      <c r="E71" s="4"/>
      <c r="J71" s="4"/>
      <c r="O71" s="4"/>
      <c r="T71" s="4"/>
    </row>
    <row r="72" spans="1:49" s="3" customFormat="1" ht="15" x14ac:dyDescent="0.25">
      <c r="E72" s="4"/>
      <c r="J72" s="4"/>
      <c r="O72" s="4"/>
      <c r="T72" s="4"/>
    </row>
    <row r="73" spans="1:49" s="3" customFormat="1" ht="15" hidden="1" x14ac:dyDescent="0.25">
      <c r="A73" s="3" t="s">
        <v>29</v>
      </c>
      <c r="E73" s="9">
        <f>E61/(E47-E61)</f>
        <v>7.6566070629255301E-2</v>
      </c>
      <c r="J73" s="9">
        <f>J61/(J47-J61)</f>
        <v>7.6566070629255301E-2</v>
      </c>
      <c r="O73" s="9">
        <f>O61/(O47-O61)</f>
        <v>7.6566070629255301E-2</v>
      </c>
      <c r="T73" s="9">
        <f>T61/(T47-T61)</f>
        <v>7.6566070629255301E-2</v>
      </c>
    </row>
    <row r="74" spans="1:49" s="3" customFormat="1" ht="15" hidden="1" x14ac:dyDescent="0.25">
      <c r="A74" s="3" t="s">
        <v>129</v>
      </c>
      <c r="E74" s="9">
        <f>E49/E63</f>
        <v>8.7735595879523537E-3</v>
      </c>
      <c r="F74" s="9"/>
      <c r="G74" s="9"/>
      <c r="H74" s="9"/>
      <c r="I74" s="9"/>
      <c r="J74" s="9">
        <f>J49/J63</f>
        <v>8.7735595879523537E-3</v>
      </c>
      <c r="K74" s="9"/>
      <c r="L74" s="9"/>
      <c r="M74" s="9"/>
      <c r="N74" s="9"/>
      <c r="O74" s="9">
        <f>O49/O63</f>
        <v>8.7735595879523537E-3</v>
      </c>
      <c r="P74" s="9"/>
      <c r="Q74" s="9"/>
      <c r="R74" s="9"/>
      <c r="S74" s="9"/>
      <c r="T74" s="9">
        <f>T49/T63</f>
        <v>8.7735595879523537E-3</v>
      </c>
    </row>
    <row r="75" spans="1:49" s="3" customFormat="1" ht="15" hidden="1" x14ac:dyDescent="0.25">
      <c r="A75" s="3" t="s">
        <v>30</v>
      </c>
      <c r="E75" s="9">
        <f>E41/E63</f>
        <v>3.0965504428067132E-2</v>
      </c>
      <c r="J75" s="9">
        <f>J41/J63</f>
        <v>3.0965504428067132E-2</v>
      </c>
      <c r="O75" s="9">
        <f>O41/O63</f>
        <v>3.0965504428067132E-2</v>
      </c>
      <c r="T75" s="9">
        <f>T41/T63</f>
        <v>3.0965504428067132E-2</v>
      </c>
    </row>
    <row r="76" spans="1:49" s="3" customFormat="1" ht="15" hidden="1" x14ac:dyDescent="0.25">
      <c r="A76" s="3" t="s">
        <v>37</v>
      </c>
      <c r="E76" s="9">
        <f>E57/(E55-E61)</f>
        <v>6.999911645166991E-2</v>
      </c>
      <c r="J76" s="9">
        <f>J57/(J55-J61)</f>
        <v>6.999911645166991E-2</v>
      </c>
      <c r="O76" s="9">
        <f>O57/(O55-O61)</f>
        <v>6.999911645166991E-2</v>
      </c>
      <c r="T76" s="9">
        <f>T57/(T55-T61)</f>
        <v>6.999911645166991E-2</v>
      </c>
    </row>
    <row r="77" spans="1:49" s="3" customFormat="1" ht="15" hidden="1" x14ac:dyDescent="0.25">
      <c r="A77" s="3" t="s">
        <v>35</v>
      </c>
      <c r="E77" s="4">
        <f>E19/(E19+E33)</f>
        <v>0.90909090909090906</v>
      </c>
      <c r="J77" s="4">
        <f>J19/(J19+J33)</f>
        <v>0.90909090909090906</v>
      </c>
      <c r="O77" s="4">
        <f>O19/(O19+O33)</f>
        <v>0.90909090909090906</v>
      </c>
      <c r="T77" s="4">
        <f>T19/(T19+T33)</f>
        <v>0.90909090909090906</v>
      </c>
    </row>
    <row r="78" spans="1:49" s="3" customFormat="1" ht="15" x14ac:dyDescent="0.25">
      <c r="E78" s="4"/>
      <c r="J78" s="4"/>
      <c r="O78" s="4"/>
      <c r="T78" s="4"/>
    </row>
    <row r="80" spans="1:49" s="3" customFormat="1" ht="15" x14ac:dyDescent="0.25">
      <c r="E80" s="4"/>
      <c r="J80" s="4"/>
      <c r="O80" s="4"/>
      <c r="T80" s="4"/>
    </row>
    <row r="81" spans="5:20" s="3" customFormat="1" ht="15" x14ac:dyDescent="0.25">
      <c r="E81" s="4"/>
      <c r="J81" s="4"/>
      <c r="O81" s="4"/>
      <c r="T81" s="4"/>
    </row>
  </sheetData>
  <mergeCells count="5">
    <mergeCell ref="E5:X5"/>
    <mergeCell ref="A65:T67"/>
    <mergeCell ref="A69:Y69"/>
    <mergeCell ref="A70:X70"/>
    <mergeCell ref="A7:D7"/>
  </mergeCells>
  <phoneticPr fontId="0" type="noConversion"/>
  <pageMargins left="0.74803149606299213" right="0.74803149606299213" top="0.98425196850393704" bottom="0.98425196850393704" header="0" footer="0"/>
  <pageSetup paperSize="9" scale="4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zoomScaleNormal="100" workbookViewId="0">
      <selection activeCell="D27" sqref="D27"/>
    </sheetView>
  </sheetViews>
  <sheetFormatPr defaultRowHeight="12.75" x14ac:dyDescent="0.2"/>
  <cols>
    <col min="1" max="1" width="6" style="1" customWidth="1"/>
    <col min="2" max="2" width="4" style="1" customWidth="1"/>
    <col min="3" max="3" width="61.42578125" style="1" customWidth="1"/>
    <col min="4" max="4" width="10.42578125" style="5" bestFit="1" customWidth="1"/>
    <col min="5" max="5" width="5.5703125" style="1" customWidth="1"/>
    <col min="6" max="6" width="10.42578125" style="5" bestFit="1" customWidth="1"/>
    <col min="7" max="7" width="5.5703125" style="1" customWidth="1"/>
    <col min="8" max="8" width="10.42578125" style="5" bestFit="1" customWidth="1"/>
    <col min="9" max="9" width="5.5703125" style="1" customWidth="1"/>
    <col min="10" max="10" width="10.42578125" style="5" bestFit="1" customWidth="1"/>
    <col min="11" max="11" width="5.5703125" style="1" customWidth="1"/>
    <col min="12" max="12" width="8" style="1" bestFit="1" customWidth="1"/>
    <col min="13" max="13" width="4.5703125" style="1" bestFit="1" customWidth="1"/>
    <col min="14" max="14" width="8" style="1" bestFit="1" customWidth="1"/>
    <col min="15" max="15" width="4.5703125" style="1" bestFit="1" customWidth="1"/>
    <col min="16" max="16" width="8" style="1" bestFit="1" customWidth="1"/>
    <col min="17" max="17" width="4.5703125" style="1" bestFit="1" customWidth="1"/>
    <col min="18" max="18" width="8" style="1" bestFit="1" customWidth="1"/>
    <col min="19" max="19" width="5.28515625" style="1" customWidth="1"/>
    <col min="20" max="16384" width="9.140625" style="1"/>
  </cols>
  <sheetData>
    <row r="1" spans="1:11" ht="33" customHeight="1" x14ac:dyDescent="0.3">
      <c r="A1" s="339" t="s">
        <v>101</v>
      </c>
      <c r="B1" s="340"/>
      <c r="C1" s="340"/>
      <c r="D1" s="340"/>
      <c r="E1" s="340"/>
      <c r="F1" s="340"/>
      <c r="G1" s="340"/>
      <c r="H1" s="340"/>
      <c r="I1" s="340"/>
      <c r="J1" s="340"/>
      <c r="K1" s="340"/>
    </row>
    <row r="2" spans="1:11" s="3" customFormat="1" ht="19.5" x14ac:dyDescent="0.3">
      <c r="A2" s="229" t="s">
        <v>17</v>
      </c>
      <c r="B2" s="55"/>
      <c r="D2" s="4"/>
      <c r="F2" s="4"/>
      <c r="H2" s="4"/>
      <c r="J2" s="4"/>
    </row>
    <row r="3" spans="1:11" s="3" customFormat="1" ht="15" x14ac:dyDescent="0.25">
      <c r="A3" s="25" t="s">
        <v>54</v>
      </c>
      <c r="B3" s="50"/>
      <c r="C3" s="25"/>
      <c r="D3" s="4"/>
      <c r="F3" s="4"/>
      <c r="H3" s="4"/>
      <c r="J3" s="4"/>
    </row>
    <row r="4" spans="1:11" s="3" customFormat="1" ht="15" x14ac:dyDescent="0.25">
      <c r="B4" s="25"/>
      <c r="C4" s="25"/>
      <c r="D4" s="4"/>
      <c r="F4" s="4"/>
      <c r="H4" s="4"/>
      <c r="J4" s="4"/>
    </row>
    <row r="5" spans="1:11" s="3" customFormat="1" ht="15" x14ac:dyDescent="0.25">
      <c r="A5" s="128"/>
      <c r="B5" s="129"/>
      <c r="C5" s="129"/>
      <c r="D5" s="330" t="s">
        <v>18</v>
      </c>
      <c r="E5" s="330"/>
      <c r="F5" s="330"/>
      <c r="G5" s="330"/>
      <c r="H5" s="330"/>
      <c r="I5" s="330"/>
      <c r="J5" s="330"/>
      <c r="K5" s="331"/>
    </row>
    <row r="6" spans="1:11" s="3" customFormat="1" ht="15" x14ac:dyDescent="0.25">
      <c r="A6" s="130"/>
      <c r="B6" s="131"/>
      <c r="C6" s="131"/>
      <c r="D6" s="132"/>
      <c r="E6" s="133"/>
      <c r="F6" s="132"/>
      <c r="G6" s="133"/>
      <c r="H6" s="132"/>
      <c r="I6" s="133"/>
      <c r="J6" s="132"/>
      <c r="K6" s="134"/>
    </row>
    <row r="7" spans="1:11" s="3" customFormat="1" ht="15" x14ac:dyDescent="0.25">
      <c r="A7" s="24" t="s">
        <v>25</v>
      </c>
      <c r="B7" s="25"/>
      <c r="C7" s="25"/>
      <c r="D7" s="263">
        <v>2018</v>
      </c>
      <c r="E7" s="264" t="s">
        <v>0</v>
      </c>
      <c r="F7" s="263">
        <v>2019</v>
      </c>
      <c r="G7" s="264" t="s">
        <v>0</v>
      </c>
      <c r="H7" s="263">
        <v>2020</v>
      </c>
      <c r="I7" s="264" t="s">
        <v>0</v>
      </c>
      <c r="J7" s="263">
        <f>H7+1</f>
        <v>2021</v>
      </c>
      <c r="K7" s="265" t="s">
        <v>0</v>
      </c>
    </row>
    <row r="8" spans="1:11" s="3" customFormat="1" ht="15" x14ac:dyDescent="0.25">
      <c r="A8" s="27"/>
      <c r="B8" s="55"/>
      <c r="C8" s="55"/>
      <c r="K8" s="135"/>
    </row>
    <row r="9" spans="1:11" s="20" customFormat="1" ht="15" x14ac:dyDescent="0.25">
      <c r="A9" s="28"/>
      <c r="B9" s="55" t="s">
        <v>3</v>
      </c>
      <c r="C9" s="29"/>
      <c r="D9" s="30">
        <f>SUM(D10:D12)</f>
        <v>13200</v>
      </c>
      <c r="E9" s="31">
        <f>D9/D20</f>
        <v>0.42857142857142855</v>
      </c>
      <c r="F9" s="30">
        <f>SUM(F10:F12)</f>
        <v>13200</v>
      </c>
      <c r="G9" s="31">
        <f>F9/F20</f>
        <v>0.42857142857142855</v>
      </c>
      <c r="H9" s="30">
        <f>SUM(H10:H12)</f>
        <v>13200</v>
      </c>
      <c r="I9" s="31">
        <f>H9/H20</f>
        <v>0.42857142857142855</v>
      </c>
      <c r="J9" s="30">
        <f>SUM(J10:J12)</f>
        <v>13200</v>
      </c>
      <c r="K9" s="136">
        <f>J9/J20</f>
        <v>0.42857142857142855</v>
      </c>
    </row>
    <row r="10" spans="1:11" s="3" customFormat="1" ht="15" x14ac:dyDescent="0.25">
      <c r="A10" s="19"/>
      <c r="B10" s="32"/>
      <c r="C10" s="32" t="s">
        <v>23</v>
      </c>
      <c r="D10" s="33">
        <v>1100</v>
      </c>
      <c r="E10" s="4"/>
      <c r="F10" s="33">
        <v>1100</v>
      </c>
      <c r="G10" s="4"/>
      <c r="H10" s="33">
        <v>1100</v>
      </c>
      <c r="I10" s="4"/>
      <c r="J10" s="33">
        <v>1100</v>
      </c>
      <c r="K10" s="121"/>
    </row>
    <row r="11" spans="1:11" s="3" customFormat="1" ht="15" x14ac:dyDescent="0.25">
      <c r="A11" s="19"/>
      <c r="B11" s="32"/>
      <c r="C11" s="32" t="s">
        <v>6</v>
      </c>
      <c r="D11" s="33">
        <v>4400</v>
      </c>
      <c r="E11" s="4"/>
      <c r="F11" s="33">
        <v>4400</v>
      </c>
      <c r="G11" s="4"/>
      <c r="H11" s="33">
        <v>4400</v>
      </c>
      <c r="I11" s="4"/>
      <c r="J11" s="33">
        <v>4400</v>
      </c>
      <c r="K11" s="121"/>
    </row>
    <row r="12" spans="1:11" s="3" customFormat="1" ht="15" x14ac:dyDescent="0.25">
      <c r="A12" s="19"/>
      <c r="B12" s="32"/>
      <c r="C12" s="32" t="s">
        <v>7</v>
      </c>
      <c r="D12" s="35">
        <v>7700</v>
      </c>
      <c r="E12" s="36"/>
      <c r="F12" s="35">
        <v>7700</v>
      </c>
      <c r="G12" s="36"/>
      <c r="H12" s="35">
        <v>7700</v>
      </c>
      <c r="I12" s="36"/>
      <c r="J12" s="35">
        <v>7700</v>
      </c>
      <c r="K12" s="137"/>
    </row>
    <row r="13" spans="1:11" s="20" customFormat="1" ht="15" x14ac:dyDescent="0.25">
      <c r="A13" s="28"/>
      <c r="B13" s="55" t="s">
        <v>4</v>
      </c>
      <c r="C13" s="29"/>
      <c r="D13" s="30">
        <f>SUM(D14:D16)</f>
        <v>7700</v>
      </c>
      <c r="E13" s="31">
        <f>D13/D20</f>
        <v>0.25</v>
      </c>
      <c r="F13" s="30">
        <f>SUM(F14:F16)</f>
        <v>7700</v>
      </c>
      <c r="G13" s="31">
        <f>F13/F20</f>
        <v>0.25</v>
      </c>
      <c r="H13" s="30">
        <f>SUM(H14:H16)</f>
        <v>7700</v>
      </c>
      <c r="I13" s="31">
        <f>H13/H20</f>
        <v>0.25</v>
      </c>
      <c r="J13" s="30">
        <f>SUM(J14:J16)</f>
        <v>7700</v>
      </c>
      <c r="K13" s="136">
        <f>J13/J20</f>
        <v>0.25</v>
      </c>
    </row>
    <row r="14" spans="1:11" s="3" customFormat="1" ht="15" x14ac:dyDescent="0.25">
      <c r="A14" s="19"/>
      <c r="B14" s="32"/>
      <c r="C14" s="32" t="s">
        <v>16</v>
      </c>
      <c r="D14" s="33">
        <v>2200</v>
      </c>
      <c r="E14" s="4"/>
      <c r="F14" s="33">
        <v>2200</v>
      </c>
      <c r="G14" s="4"/>
      <c r="H14" s="33">
        <v>2200</v>
      </c>
      <c r="I14" s="4"/>
      <c r="J14" s="33">
        <v>2200</v>
      </c>
      <c r="K14" s="121"/>
    </row>
    <row r="15" spans="1:11" s="3" customFormat="1" ht="15" x14ac:dyDescent="0.25">
      <c r="A15" s="19"/>
      <c r="B15" s="32"/>
      <c r="C15" s="32" t="s">
        <v>6</v>
      </c>
      <c r="D15" s="33">
        <v>5500</v>
      </c>
      <c r="E15" s="4"/>
      <c r="F15" s="33">
        <v>5500</v>
      </c>
      <c r="G15" s="4"/>
      <c r="H15" s="33">
        <v>5500</v>
      </c>
      <c r="I15" s="4"/>
      <c r="J15" s="33">
        <v>5500</v>
      </c>
      <c r="K15" s="121"/>
    </row>
    <row r="16" spans="1:11" s="3" customFormat="1" ht="15" x14ac:dyDescent="0.25">
      <c r="A16" s="19"/>
      <c r="B16" s="32"/>
      <c r="C16" s="32" t="s">
        <v>7</v>
      </c>
      <c r="D16" s="35"/>
      <c r="E16" s="36"/>
      <c r="F16" s="35"/>
      <c r="G16" s="36"/>
      <c r="H16" s="35"/>
      <c r="I16" s="36"/>
      <c r="J16" s="35"/>
      <c r="K16" s="137"/>
    </row>
    <row r="17" spans="1:11" s="20" customFormat="1" ht="15" x14ac:dyDescent="0.25">
      <c r="A17" s="28"/>
      <c r="B17" s="55" t="s">
        <v>5</v>
      </c>
      <c r="C17" s="29"/>
      <c r="D17" s="30">
        <f>SUM(D18:D19)</f>
        <v>9900</v>
      </c>
      <c r="E17" s="31">
        <f>D17/D20</f>
        <v>0.32142857142857145</v>
      </c>
      <c r="F17" s="30">
        <f>SUM(F18:F19)</f>
        <v>9900</v>
      </c>
      <c r="G17" s="31">
        <f>F17/F20</f>
        <v>0.32142857142857145</v>
      </c>
      <c r="H17" s="30">
        <f>SUM(H18:H19)</f>
        <v>9900</v>
      </c>
      <c r="I17" s="31">
        <f>H17/H20</f>
        <v>0.32142857142857145</v>
      </c>
      <c r="J17" s="30">
        <f>SUM(J18:J19)</f>
        <v>9900</v>
      </c>
      <c r="K17" s="136">
        <f>J17/J20</f>
        <v>0.32142857142857145</v>
      </c>
    </row>
    <row r="18" spans="1:11" s="3" customFormat="1" ht="15" x14ac:dyDescent="0.25">
      <c r="A18" s="19"/>
      <c r="B18" s="32"/>
      <c r="C18" s="32" t="s">
        <v>16</v>
      </c>
      <c r="D18" s="33">
        <v>3300</v>
      </c>
      <c r="E18" s="4"/>
      <c r="F18" s="33">
        <v>3300</v>
      </c>
      <c r="G18" s="4"/>
      <c r="H18" s="33">
        <v>3300</v>
      </c>
      <c r="I18" s="4"/>
      <c r="J18" s="33">
        <v>3300</v>
      </c>
      <c r="K18" s="121"/>
    </row>
    <row r="19" spans="1:11" s="3" customFormat="1" ht="15" x14ac:dyDescent="0.25">
      <c r="A19" s="19"/>
      <c r="B19" s="32"/>
      <c r="C19" s="32" t="s">
        <v>6</v>
      </c>
      <c r="D19" s="33">
        <v>6600</v>
      </c>
      <c r="E19" s="4"/>
      <c r="F19" s="33">
        <v>6600</v>
      </c>
      <c r="G19" s="4"/>
      <c r="H19" s="33">
        <v>6600</v>
      </c>
      <c r="I19" s="4"/>
      <c r="J19" s="33">
        <v>6600</v>
      </c>
      <c r="K19" s="121"/>
    </row>
    <row r="20" spans="1:11" s="21" customFormat="1" ht="15.75" thickBot="1" x14ac:dyDescent="0.3">
      <c r="A20" s="37"/>
      <c r="B20" s="55" t="s">
        <v>85</v>
      </c>
      <c r="D20" s="234">
        <f>D9+D13+D17</f>
        <v>30800</v>
      </c>
      <c r="E20" s="233"/>
      <c r="F20" s="234">
        <f>F9+F13+F17</f>
        <v>30800</v>
      </c>
      <c r="G20" s="233"/>
      <c r="H20" s="234">
        <f>H9+H13+H17</f>
        <v>30800</v>
      </c>
      <c r="I20" s="233"/>
      <c r="J20" s="234">
        <f>J9+J13+J17</f>
        <v>30800</v>
      </c>
      <c r="K20" s="242"/>
    </row>
    <row r="21" spans="1:11" s="3" customFormat="1" ht="15.75" thickTop="1" x14ac:dyDescent="0.25">
      <c r="A21" s="19"/>
      <c r="D21" s="38"/>
      <c r="E21" s="4"/>
      <c r="F21" s="38"/>
      <c r="G21" s="4"/>
      <c r="H21" s="38"/>
      <c r="I21" s="4"/>
      <c r="J21" s="38"/>
      <c r="K21" s="121"/>
    </row>
    <row r="22" spans="1:11" s="3" customFormat="1" ht="15" x14ac:dyDescent="0.25">
      <c r="A22" s="27"/>
      <c r="B22" s="55" t="s">
        <v>10</v>
      </c>
      <c r="C22" s="55"/>
      <c r="D22" s="38"/>
      <c r="E22" s="4"/>
      <c r="F22" s="38"/>
      <c r="G22" s="4"/>
      <c r="H22" s="38"/>
      <c r="I22" s="4"/>
      <c r="J22" s="38"/>
      <c r="K22" s="121"/>
    </row>
    <row r="23" spans="1:11" s="3" customFormat="1" ht="15" x14ac:dyDescent="0.25">
      <c r="A23" s="19"/>
      <c r="C23" s="3" t="s">
        <v>2</v>
      </c>
      <c r="D23" s="33">
        <v>2500</v>
      </c>
      <c r="E23" s="4"/>
      <c r="F23" s="33">
        <v>2500</v>
      </c>
      <c r="G23" s="4"/>
      <c r="H23" s="33">
        <v>2500</v>
      </c>
      <c r="I23" s="4"/>
      <c r="J23" s="33">
        <v>2500</v>
      </c>
      <c r="K23" s="121"/>
    </row>
    <row r="24" spans="1:11" s="3" customFormat="1" ht="15" x14ac:dyDescent="0.25">
      <c r="A24" s="19"/>
      <c r="C24" s="3" t="s">
        <v>11</v>
      </c>
      <c r="D24" s="33">
        <v>1250</v>
      </c>
      <c r="E24" s="4"/>
      <c r="F24" s="33">
        <v>1250</v>
      </c>
      <c r="G24" s="4"/>
      <c r="H24" s="33">
        <v>1250</v>
      </c>
      <c r="I24" s="4"/>
      <c r="J24" s="33">
        <v>1250</v>
      </c>
      <c r="K24" s="121"/>
    </row>
    <row r="25" spans="1:11" s="21" customFormat="1" ht="15.75" thickBot="1" x14ac:dyDescent="0.3">
      <c r="A25" s="37"/>
      <c r="B25" s="21" t="s">
        <v>12</v>
      </c>
      <c r="D25" s="234">
        <f>SUM(D23:D24)</f>
        <v>3750</v>
      </c>
      <c r="E25" s="233"/>
      <c r="F25" s="234">
        <f>SUM(F23:F24)</f>
        <v>3750</v>
      </c>
      <c r="G25" s="233"/>
      <c r="H25" s="234">
        <f>SUM(H23:H24)</f>
        <v>3750</v>
      </c>
      <c r="I25" s="233"/>
      <c r="J25" s="234">
        <f>SUM(J23:J24)</f>
        <v>3750</v>
      </c>
      <c r="K25" s="242"/>
    </row>
    <row r="26" spans="1:11" s="21" customFormat="1" ht="15.75" thickTop="1" x14ac:dyDescent="0.25">
      <c r="A26" s="37"/>
      <c r="D26" s="40"/>
      <c r="E26" s="41"/>
      <c r="F26" s="40"/>
      <c r="G26" s="41"/>
      <c r="H26" s="40"/>
      <c r="I26" s="41"/>
      <c r="J26" s="40"/>
      <c r="K26" s="138"/>
    </row>
    <row r="27" spans="1:11" s="21" customFormat="1" ht="15" x14ac:dyDescent="0.25">
      <c r="A27" s="37"/>
      <c r="B27" s="21" t="s">
        <v>14</v>
      </c>
      <c r="D27" s="33">
        <f>'Geographical overview'!E41</f>
        <v>1500</v>
      </c>
      <c r="E27" s="4"/>
      <c r="F27" s="33">
        <f>'Geographical overview'!J41</f>
        <v>1500</v>
      </c>
      <c r="G27" s="4"/>
      <c r="H27" s="33">
        <f>'Geographical overview'!O41</f>
        <v>1500</v>
      </c>
      <c r="I27" s="4"/>
      <c r="J27" s="33">
        <f>'Geographical overview'!T41</f>
        <v>1500</v>
      </c>
      <c r="K27" s="139"/>
    </row>
    <row r="28" spans="1:11" s="21" customFormat="1" ht="15" x14ac:dyDescent="0.25">
      <c r="A28" s="37"/>
      <c r="D28" s="42"/>
      <c r="E28" s="4"/>
      <c r="F28" s="42"/>
      <c r="G28" s="4"/>
      <c r="H28" s="4"/>
      <c r="I28" s="4"/>
      <c r="J28" s="42"/>
      <c r="K28" s="139"/>
    </row>
    <row r="29" spans="1:11" s="21" customFormat="1" ht="15" x14ac:dyDescent="0.25">
      <c r="A29" s="37"/>
      <c r="B29" s="21" t="s">
        <v>20</v>
      </c>
      <c r="D29" s="33">
        <f>'Geographical overview'!E43</f>
        <v>7000</v>
      </c>
      <c r="E29" s="4"/>
      <c r="F29" s="33">
        <f>'Geographical overview'!J43</f>
        <v>7000</v>
      </c>
      <c r="G29" s="4"/>
      <c r="H29" s="33">
        <f>'Geographical overview'!O43</f>
        <v>7000</v>
      </c>
      <c r="I29" s="4"/>
      <c r="J29" s="33">
        <f>'Geographical overview'!T43</f>
        <v>7000</v>
      </c>
      <c r="K29" s="139"/>
    </row>
    <row r="30" spans="1:11" s="21" customFormat="1" ht="15" x14ac:dyDescent="0.25">
      <c r="A30" s="37"/>
      <c r="D30" s="42"/>
      <c r="E30" s="4"/>
      <c r="F30" s="42"/>
      <c r="G30" s="4"/>
      <c r="H30" s="42"/>
      <c r="I30" s="4"/>
      <c r="J30" s="42"/>
      <c r="K30" s="139"/>
    </row>
    <row r="31" spans="1:11" s="21" customFormat="1" ht="15" x14ac:dyDescent="0.25">
      <c r="A31" s="37"/>
      <c r="B31" s="21" t="s">
        <v>19</v>
      </c>
      <c r="D31" s="33">
        <f>'Geographical overview'!E45</f>
        <v>2647</v>
      </c>
      <c r="E31" s="4"/>
      <c r="F31" s="33">
        <f>'Geographical overview'!J45</f>
        <v>2647</v>
      </c>
      <c r="G31" s="4"/>
      <c r="H31" s="33">
        <f>'Geographical overview'!O45</f>
        <v>2647</v>
      </c>
      <c r="I31" s="4"/>
      <c r="J31" s="33">
        <f>'Geographical overview'!T45</f>
        <v>2647</v>
      </c>
      <c r="K31" s="139"/>
    </row>
    <row r="32" spans="1:11" s="21" customFormat="1" ht="15" x14ac:dyDescent="0.25">
      <c r="A32" s="37"/>
      <c r="D32" s="25"/>
      <c r="E32" s="4"/>
      <c r="F32" s="42"/>
      <c r="G32" s="4"/>
      <c r="H32" s="42"/>
      <c r="I32" s="4"/>
      <c r="J32" s="42"/>
      <c r="K32" s="139"/>
    </row>
    <row r="33" spans="1:11" s="21" customFormat="1" ht="15.75" thickBot="1" x14ac:dyDescent="0.3">
      <c r="A33" s="24" t="s">
        <v>24</v>
      </c>
      <c r="B33" s="24"/>
      <c r="D33" s="234">
        <f>D20+D25+D27+D29+D31</f>
        <v>45697</v>
      </c>
      <c r="E33" s="233"/>
      <c r="F33" s="234">
        <f>F20+F25+F27+F29+F31</f>
        <v>45697</v>
      </c>
      <c r="G33" s="233"/>
      <c r="H33" s="234">
        <f>H20+H25+H27+H29+H31</f>
        <v>45697</v>
      </c>
      <c r="I33" s="233"/>
      <c r="J33" s="234">
        <f>J20+J25+J27+J29+J31</f>
        <v>45697</v>
      </c>
      <c r="K33" s="242"/>
    </row>
    <row r="34" spans="1:11" s="21" customFormat="1" ht="15.75" thickTop="1" x14ac:dyDescent="0.25">
      <c r="A34" s="37"/>
      <c r="D34" s="25"/>
      <c r="E34" s="4"/>
      <c r="F34" s="42"/>
      <c r="G34" s="4"/>
      <c r="H34" s="42"/>
      <c r="I34" s="4"/>
      <c r="J34" s="42"/>
      <c r="K34" s="139"/>
    </row>
    <row r="35" spans="1:11" s="21" customFormat="1" ht="15" x14ac:dyDescent="0.25">
      <c r="A35" s="37"/>
      <c r="B35" s="21" t="s">
        <v>128</v>
      </c>
      <c r="D35" s="33">
        <f>'Geographical overview'!E49</f>
        <v>425</v>
      </c>
      <c r="E35" s="4"/>
      <c r="F35" s="33">
        <f>'Geographical overview'!J49</f>
        <v>425</v>
      </c>
      <c r="G35" s="4"/>
      <c r="H35" s="33">
        <f>'Geographical overview'!O49</f>
        <v>425</v>
      </c>
      <c r="I35" s="4"/>
      <c r="J35" s="33">
        <f>'Geographical overview'!T49</f>
        <v>425</v>
      </c>
      <c r="K35" s="139"/>
    </row>
    <row r="36" spans="1:11" s="21" customFormat="1" ht="15" x14ac:dyDescent="0.25">
      <c r="A36" s="37"/>
      <c r="D36" s="25"/>
      <c r="E36" s="4"/>
      <c r="F36" s="42"/>
      <c r="G36" s="4"/>
      <c r="H36" s="42"/>
      <c r="I36" s="4"/>
      <c r="J36" s="42"/>
      <c r="K36" s="139"/>
    </row>
    <row r="37" spans="1:11" s="21" customFormat="1" ht="15" x14ac:dyDescent="0.25">
      <c r="A37" s="37"/>
      <c r="B37" s="21" t="s">
        <v>21</v>
      </c>
      <c r="D37" s="33">
        <f>'Geographical overview'!E51</f>
        <v>1900</v>
      </c>
      <c r="E37" s="4"/>
      <c r="F37" s="33">
        <f>'Geographical overview'!J51</f>
        <v>1900</v>
      </c>
      <c r="G37" s="4"/>
      <c r="H37" s="33">
        <f>'Geographical overview'!O51</f>
        <v>1900</v>
      </c>
      <c r="I37" s="4"/>
      <c r="J37" s="33">
        <f>'Geographical overview'!T51</f>
        <v>1900</v>
      </c>
      <c r="K37" s="139"/>
    </row>
    <row r="38" spans="1:11" s="21" customFormat="1" ht="15" x14ac:dyDescent="0.25">
      <c r="A38" s="37"/>
      <c r="D38" s="42"/>
      <c r="E38" s="4"/>
      <c r="F38" s="42"/>
      <c r="G38" s="4"/>
      <c r="H38" s="42"/>
      <c r="I38" s="4"/>
      <c r="J38" s="42"/>
      <c r="K38" s="139"/>
    </row>
    <row r="39" spans="1:11" s="21" customFormat="1" ht="15" x14ac:dyDescent="0.25">
      <c r="A39" s="37"/>
      <c r="B39" s="21" t="s">
        <v>13</v>
      </c>
      <c r="D39" s="33">
        <f>'Geographical overview'!E53</f>
        <v>500</v>
      </c>
      <c r="E39" s="4"/>
      <c r="F39" s="33">
        <f>'Geographical overview'!J53</f>
        <v>500</v>
      </c>
      <c r="G39" s="4"/>
      <c r="H39" s="33">
        <f>'Geographical overview'!O53</f>
        <v>500</v>
      </c>
      <c r="I39" s="4"/>
      <c r="J39" s="33">
        <f>'Geographical overview'!T53</f>
        <v>500</v>
      </c>
      <c r="K39" s="139"/>
    </row>
    <row r="40" spans="1:11" s="21" customFormat="1" ht="15" x14ac:dyDescent="0.25">
      <c r="A40" s="37"/>
      <c r="D40" s="42"/>
      <c r="E40" s="4"/>
      <c r="F40" s="42"/>
      <c r="G40" s="4"/>
      <c r="H40" s="42"/>
      <c r="I40" s="4"/>
      <c r="J40" s="42"/>
      <c r="K40" s="139"/>
    </row>
    <row r="41" spans="1:11" s="55" customFormat="1" ht="15" x14ac:dyDescent="0.25">
      <c r="A41" s="44" t="s">
        <v>1</v>
      </c>
      <c r="D41" s="123">
        <f>D33+D35+D37+D39</f>
        <v>48522</v>
      </c>
      <c r="E41" s="239"/>
      <c r="F41" s="123">
        <f>F33+F35+F37+F39</f>
        <v>48522</v>
      </c>
      <c r="G41" s="239"/>
      <c r="H41" s="123">
        <f>H33+H35+H37+H39</f>
        <v>48522</v>
      </c>
      <c r="I41" s="239"/>
      <c r="J41" s="123">
        <f>J33+J35+J37+J39</f>
        <v>48522</v>
      </c>
      <c r="K41" s="243"/>
    </row>
    <row r="42" spans="1:11" s="21" customFormat="1" ht="15" x14ac:dyDescent="0.25">
      <c r="A42" s="37"/>
      <c r="D42" s="42"/>
      <c r="E42" s="4"/>
      <c r="F42" s="42"/>
      <c r="G42" s="4"/>
      <c r="H42" s="42"/>
      <c r="I42" s="4"/>
      <c r="J42" s="42"/>
      <c r="K42" s="139"/>
    </row>
    <row r="43" spans="1:11" s="21" customFormat="1" ht="15" x14ac:dyDescent="0.25">
      <c r="A43" s="37"/>
      <c r="B43" s="21" t="s">
        <v>36</v>
      </c>
      <c r="D43" s="33">
        <f>'Geographical overview'!E57</f>
        <v>3169</v>
      </c>
      <c r="E43" s="4"/>
      <c r="F43" s="33">
        <f>'Geographical overview'!J57</f>
        <v>3169</v>
      </c>
      <c r="G43" s="4"/>
      <c r="H43" s="33">
        <f>'Geographical overview'!O57</f>
        <v>3169</v>
      </c>
      <c r="I43" s="4"/>
      <c r="J43" s="33">
        <f>'Geographical overview'!T57</f>
        <v>3169</v>
      </c>
      <c r="K43" s="139"/>
    </row>
    <row r="44" spans="1:11" s="3" customFormat="1" ht="15" x14ac:dyDescent="0.25">
      <c r="A44" s="19"/>
      <c r="D44" s="38"/>
      <c r="E44" s="4"/>
      <c r="F44" s="38"/>
      <c r="G44" s="4"/>
      <c r="H44" s="38"/>
      <c r="I44" s="4"/>
      <c r="J44" s="38"/>
      <c r="K44" s="121"/>
    </row>
    <row r="45" spans="1:11" s="22" customFormat="1" ht="15.75" thickBot="1" x14ac:dyDescent="0.3">
      <c r="A45" s="44" t="s">
        <v>26</v>
      </c>
      <c r="D45" s="236">
        <f>D41+D43</f>
        <v>51691</v>
      </c>
      <c r="E45" s="237"/>
      <c r="F45" s="238">
        <f>F41+F43</f>
        <v>51691</v>
      </c>
      <c r="G45" s="237"/>
      <c r="H45" s="238">
        <f>H41+H43</f>
        <v>51691</v>
      </c>
      <c r="I45" s="237"/>
      <c r="J45" s="238">
        <f>J41+J43</f>
        <v>51691</v>
      </c>
      <c r="K45" s="244"/>
    </row>
    <row r="46" spans="1:11" s="21" customFormat="1" ht="15.75" thickTop="1" x14ac:dyDescent="0.25">
      <c r="A46" s="37"/>
      <c r="D46" s="42"/>
      <c r="E46" s="4"/>
      <c r="F46" s="42"/>
      <c r="G46" s="4"/>
      <c r="H46" s="42"/>
      <c r="I46" s="4"/>
      <c r="J46" s="42"/>
      <c r="K46" s="139"/>
    </row>
    <row r="47" spans="1:11" s="21" customFormat="1" ht="15" x14ac:dyDescent="0.25">
      <c r="A47" s="37"/>
      <c r="B47" s="21" t="s">
        <v>27</v>
      </c>
      <c r="D47" s="33">
        <f>'Geographical overview'!E61</f>
        <v>3250</v>
      </c>
      <c r="E47" s="4"/>
      <c r="F47" s="33">
        <f>'Geographical overview'!J61</f>
        <v>3250</v>
      </c>
      <c r="G47" s="4"/>
      <c r="H47" s="33">
        <f>'Geographical overview'!O61</f>
        <v>3250</v>
      </c>
      <c r="I47" s="4"/>
      <c r="J47" s="33">
        <f>'Geographical overview'!T61</f>
        <v>3250</v>
      </c>
      <c r="K47" s="139"/>
    </row>
    <row r="48" spans="1:11" s="3" customFormat="1" ht="15" x14ac:dyDescent="0.25">
      <c r="A48" s="19"/>
      <c r="D48" s="38"/>
      <c r="E48" s="4"/>
      <c r="F48" s="38"/>
      <c r="G48" s="4"/>
      <c r="H48" s="38"/>
      <c r="I48" s="4"/>
      <c r="J48" s="38"/>
      <c r="K48" s="121"/>
    </row>
    <row r="49" spans="1:12" s="22" customFormat="1" ht="15.75" thickBot="1" x14ac:dyDescent="0.3">
      <c r="A49" s="45" t="s">
        <v>28</v>
      </c>
      <c r="B49" s="46"/>
      <c r="C49" s="46"/>
      <c r="D49" s="236">
        <f>D45-D47</f>
        <v>48441</v>
      </c>
      <c r="E49" s="237"/>
      <c r="F49" s="238">
        <f>F45-F47</f>
        <v>48441</v>
      </c>
      <c r="G49" s="237"/>
      <c r="H49" s="238">
        <f>H45-H47</f>
        <v>48441</v>
      </c>
      <c r="I49" s="237"/>
      <c r="J49" s="238">
        <f>J45-J47</f>
        <v>48441</v>
      </c>
      <c r="K49" s="244"/>
    </row>
    <row r="50" spans="1:12" s="3" customFormat="1" ht="15.75" thickTop="1" x14ac:dyDescent="0.25">
      <c r="A50" s="55"/>
      <c r="B50" s="55"/>
      <c r="C50" s="55"/>
      <c r="E50" s="4"/>
      <c r="G50" s="4"/>
      <c r="I50" s="4"/>
      <c r="K50" s="4"/>
    </row>
    <row r="51" spans="1:12" s="3" customFormat="1" ht="30" customHeight="1" x14ac:dyDescent="0.25">
      <c r="A51" s="332" t="s">
        <v>143</v>
      </c>
      <c r="B51" s="332"/>
      <c r="C51" s="332"/>
      <c r="D51" s="342"/>
      <c r="E51" s="342"/>
      <c r="F51" s="342"/>
      <c r="G51" s="342"/>
      <c r="H51" s="342"/>
      <c r="I51" s="342"/>
      <c r="J51" s="342"/>
      <c r="K51" s="340"/>
    </row>
    <row r="52" spans="1:12" s="3" customFormat="1" ht="45.75" customHeight="1" x14ac:dyDescent="0.25">
      <c r="A52" s="334" t="s">
        <v>22</v>
      </c>
      <c r="B52" s="341"/>
      <c r="C52" s="341"/>
      <c r="D52" s="341"/>
      <c r="E52" s="341"/>
      <c r="F52" s="341"/>
      <c r="G52" s="341"/>
      <c r="H52" s="341"/>
      <c r="I52" s="341"/>
      <c r="J52" s="341"/>
      <c r="K52" s="341"/>
      <c r="L52" s="245"/>
    </row>
    <row r="53" spans="1:12" s="3" customFormat="1" ht="15" x14ac:dyDescent="0.25">
      <c r="D53" s="4"/>
      <c r="F53" s="4"/>
      <c r="H53" s="4"/>
      <c r="J53" s="4"/>
    </row>
    <row r="54" spans="1:12" s="3" customFormat="1" ht="15" x14ac:dyDescent="0.25">
      <c r="D54" s="4"/>
      <c r="F54" s="4"/>
      <c r="H54" s="4"/>
      <c r="J54" s="4"/>
    </row>
    <row r="55" spans="1:12" s="3" customFormat="1" ht="15" x14ac:dyDescent="0.25">
      <c r="D55" s="4"/>
      <c r="F55" s="4"/>
      <c r="H55" s="4"/>
      <c r="J55" s="4"/>
    </row>
    <row r="56" spans="1:12" s="3" customFormat="1" ht="15" x14ac:dyDescent="0.25">
      <c r="D56" s="4"/>
      <c r="F56" s="4"/>
      <c r="H56" s="4"/>
      <c r="J56" s="4"/>
    </row>
    <row r="57" spans="1:12" s="3" customFormat="1" ht="15" x14ac:dyDescent="0.25">
      <c r="D57" s="4"/>
      <c r="F57" s="4"/>
      <c r="H57" s="4"/>
      <c r="J57" s="4"/>
    </row>
    <row r="58" spans="1:12" s="3" customFormat="1" ht="15" x14ac:dyDescent="0.25">
      <c r="D58" s="4"/>
      <c r="F58" s="4"/>
      <c r="H58" s="4"/>
      <c r="J58" s="4"/>
    </row>
    <row r="59" spans="1:12" s="3" customFormat="1" ht="15" x14ac:dyDescent="0.25">
      <c r="D59" s="4"/>
      <c r="F59" s="4"/>
      <c r="H59" s="4"/>
      <c r="J59" s="4"/>
    </row>
  </sheetData>
  <mergeCells count="4">
    <mergeCell ref="A1:K1"/>
    <mergeCell ref="D5:K5"/>
    <mergeCell ref="A52:K52"/>
    <mergeCell ref="A51:K51"/>
  </mergeCells>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workbookViewId="0">
      <selection activeCell="C20" sqref="C20"/>
    </sheetView>
  </sheetViews>
  <sheetFormatPr defaultRowHeight="12.75" x14ac:dyDescent="0.2"/>
  <cols>
    <col min="1" max="1" width="66.28515625" style="10" customWidth="1"/>
    <col min="2" max="2" width="10.140625" style="10" hidden="1" customWidth="1"/>
    <col min="3" max="6" width="11" style="10" bestFit="1" customWidth="1"/>
    <col min="7" max="7" width="7.42578125" style="10" customWidth="1"/>
    <col min="8" max="8" width="34.42578125" style="10" customWidth="1"/>
    <col min="9" max="9" width="34.42578125" style="54" customWidth="1"/>
    <col min="10" max="10" width="14.7109375" style="10" bestFit="1" customWidth="1"/>
    <col min="11" max="11" width="16.28515625" style="10" bestFit="1" customWidth="1"/>
    <col min="12" max="12" width="14.85546875" style="10" customWidth="1"/>
    <col min="13" max="13" width="14.42578125" style="54" customWidth="1"/>
    <col min="14" max="14" width="14.7109375" style="10" customWidth="1"/>
    <col min="15" max="15" width="15" style="54" customWidth="1"/>
    <col min="16" max="16" width="12.5703125" style="54" customWidth="1"/>
    <col min="17" max="17" width="14.7109375" style="10" customWidth="1"/>
    <col min="18" max="20" width="12.140625" style="10" bestFit="1" customWidth="1"/>
    <col min="21" max="21" width="10.42578125" style="10" bestFit="1" customWidth="1"/>
    <col min="22" max="22" width="15.5703125" style="10" bestFit="1" customWidth="1"/>
    <col min="23" max="16384" width="9.140625" style="10"/>
  </cols>
  <sheetData>
    <row r="1" spans="1:23" ht="37.5" customHeight="1" x14ac:dyDescent="0.3">
      <c r="A1" s="352" t="s">
        <v>123</v>
      </c>
      <c r="B1" s="340"/>
      <c r="C1" s="340"/>
      <c r="D1" s="340"/>
      <c r="E1" s="340"/>
      <c r="F1" s="340"/>
    </row>
    <row r="2" spans="1:23" ht="15" customHeight="1" x14ac:dyDescent="0.25">
      <c r="A2" s="12" t="s">
        <v>54</v>
      </c>
      <c r="B2" s="13"/>
      <c r="C2" s="13"/>
      <c r="D2" s="13"/>
      <c r="E2" s="13"/>
      <c r="F2" s="13"/>
      <c r="H2" s="12"/>
      <c r="I2" s="12"/>
      <c r="J2" s="12"/>
      <c r="K2" s="12"/>
      <c r="L2" s="12"/>
      <c r="M2" s="12"/>
      <c r="N2" s="12"/>
      <c r="O2" s="12"/>
      <c r="P2" s="12"/>
      <c r="Q2" s="12"/>
      <c r="R2" s="12"/>
      <c r="S2" s="12"/>
    </row>
    <row r="3" spans="1:23" s="54" customFormat="1" ht="15" customHeight="1" x14ac:dyDescent="0.25">
      <c r="A3" s="12"/>
      <c r="B3" s="13"/>
      <c r="C3" s="13"/>
      <c r="D3" s="13"/>
      <c r="E3" s="13"/>
      <c r="F3" s="13"/>
      <c r="H3" s="12"/>
      <c r="I3" s="12"/>
      <c r="J3" s="12"/>
      <c r="K3" s="12"/>
      <c r="L3" s="12"/>
      <c r="M3" s="12"/>
      <c r="N3" s="12"/>
      <c r="O3" s="12"/>
      <c r="P3" s="12"/>
      <c r="Q3" s="12"/>
      <c r="R3" s="12"/>
      <c r="S3" s="12"/>
    </row>
    <row r="4" spans="1:23" ht="28.5" customHeight="1" x14ac:dyDescent="0.25">
      <c r="A4" s="278" t="s">
        <v>84</v>
      </c>
      <c r="B4" s="279"/>
      <c r="C4" s="353" t="s">
        <v>18</v>
      </c>
      <c r="D4" s="324"/>
      <c r="E4" s="324"/>
      <c r="F4" s="325"/>
      <c r="H4" s="12"/>
      <c r="I4" s="12"/>
      <c r="J4" s="12"/>
      <c r="K4" s="12"/>
      <c r="L4" s="12"/>
      <c r="M4" s="12"/>
      <c r="N4" s="12"/>
      <c r="O4" s="12"/>
      <c r="P4" s="12"/>
      <c r="Q4" s="12"/>
      <c r="R4" s="12"/>
      <c r="S4" s="12"/>
      <c r="T4" s="12"/>
      <c r="U4" s="12"/>
      <c r="V4" s="12"/>
      <c r="W4" s="12"/>
    </row>
    <row r="5" spans="1:23" ht="33" hidden="1" customHeight="1" x14ac:dyDescent="0.25">
      <c r="A5" s="266" t="s">
        <v>84</v>
      </c>
      <c r="B5" s="168" t="s">
        <v>126</v>
      </c>
      <c r="C5" s="168" t="s">
        <v>144</v>
      </c>
      <c r="D5" s="168" t="s">
        <v>145</v>
      </c>
      <c r="E5" s="168" t="s">
        <v>146</v>
      </c>
      <c r="F5" s="169" t="s">
        <v>147</v>
      </c>
      <c r="H5" s="12"/>
      <c r="I5" s="12"/>
      <c r="J5" s="12"/>
      <c r="K5" s="12"/>
      <c r="L5" s="12"/>
      <c r="M5" s="12"/>
      <c r="N5" s="12"/>
      <c r="O5" s="12"/>
      <c r="P5" s="12"/>
      <c r="Q5" s="12"/>
      <c r="R5" s="12"/>
      <c r="S5" s="12"/>
      <c r="T5" s="12"/>
      <c r="U5" s="12"/>
      <c r="V5" s="12"/>
      <c r="W5" s="12"/>
    </row>
    <row r="6" spans="1:23" s="54" customFormat="1" ht="17.25" customHeight="1" x14ac:dyDescent="0.25">
      <c r="A6" s="256"/>
      <c r="B6" s="267"/>
      <c r="C6" s="274">
        <v>2018</v>
      </c>
      <c r="D6" s="275">
        <v>2019</v>
      </c>
      <c r="E6" s="274">
        <v>2020</v>
      </c>
      <c r="F6" s="277">
        <v>2021</v>
      </c>
      <c r="G6" s="271"/>
      <c r="H6" s="12"/>
      <c r="I6" s="12"/>
      <c r="J6" s="12"/>
      <c r="K6" s="12"/>
      <c r="L6" s="12"/>
      <c r="M6" s="12"/>
      <c r="N6" s="12"/>
      <c r="O6" s="12"/>
      <c r="P6" s="12"/>
      <c r="Q6" s="12"/>
      <c r="R6" s="12"/>
      <c r="S6" s="12"/>
      <c r="T6" s="12"/>
      <c r="U6" s="12"/>
      <c r="V6" s="12"/>
      <c r="W6" s="12"/>
    </row>
    <row r="7" spans="1:23" ht="15" x14ac:dyDescent="0.25">
      <c r="A7" s="256" t="s">
        <v>47</v>
      </c>
      <c r="B7" s="172"/>
      <c r="C7" s="112">
        <v>2250</v>
      </c>
      <c r="D7" s="112">
        <v>2250</v>
      </c>
      <c r="E7" s="112">
        <v>2250</v>
      </c>
      <c r="F7" s="163">
        <v>2250</v>
      </c>
      <c r="H7" s="12"/>
      <c r="I7" s="12"/>
      <c r="J7" s="12"/>
      <c r="K7" s="12"/>
      <c r="L7" s="12"/>
      <c r="M7" s="12"/>
      <c r="N7" s="12"/>
      <c r="O7" s="12"/>
      <c r="P7" s="12"/>
      <c r="Q7" s="12"/>
      <c r="R7" s="12"/>
      <c r="S7" s="12"/>
      <c r="T7" s="12"/>
      <c r="U7" s="12"/>
      <c r="V7" s="12"/>
      <c r="W7" s="12"/>
    </row>
    <row r="8" spans="1:23" ht="15" x14ac:dyDescent="0.25">
      <c r="A8" s="256" t="s">
        <v>48</v>
      </c>
      <c r="B8" s="172"/>
      <c r="C8" s="112">
        <v>1000</v>
      </c>
      <c r="D8" s="112">
        <v>1000</v>
      </c>
      <c r="E8" s="112">
        <v>1000</v>
      </c>
      <c r="F8" s="163">
        <v>1000</v>
      </c>
      <c r="H8" s="12"/>
      <c r="I8" s="12"/>
      <c r="J8" s="12"/>
      <c r="K8" s="12"/>
      <c r="L8" s="12"/>
      <c r="M8" s="12"/>
      <c r="N8" s="12"/>
      <c r="O8" s="12"/>
      <c r="P8" s="12"/>
      <c r="Q8" s="12"/>
      <c r="R8" s="12"/>
      <c r="S8" s="12"/>
      <c r="T8" s="12"/>
      <c r="U8" s="12"/>
      <c r="V8" s="12"/>
      <c r="W8" s="12"/>
    </row>
    <row r="9" spans="1:23" ht="15" x14ac:dyDescent="0.25">
      <c r="A9" s="257"/>
      <c r="B9" s="246"/>
      <c r="C9" s="247"/>
      <c r="D9" s="247"/>
      <c r="E9" s="247"/>
      <c r="F9" s="248"/>
      <c r="H9" s="12"/>
      <c r="I9" s="12"/>
      <c r="J9" s="12"/>
      <c r="K9" s="12"/>
      <c r="L9" s="12"/>
      <c r="M9" s="12"/>
      <c r="N9" s="12"/>
      <c r="O9" s="12"/>
      <c r="P9" s="12"/>
      <c r="Q9" s="12"/>
      <c r="R9" s="12"/>
      <c r="S9" s="12"/>
      <c r="T9" s="12"/>
      <c r="U9" s="12"/>
      <c r="V9" s="12"/>
      <c r="W9" s="12"/>
    </row>
    <row r="10" spans="1:23" ht="15.75" thickBot="1" x14ac:dyDescent="0.3">
      <c r="A10" s="19" t="s">
        <v>50</v>
      </c>
      <c r="B10" s="268">
        <f>SUBTOTAL(109,Tabel1[-])</f>
        <v>0</v>
      </c>
      <c r="C10" s="269">
        <f>SUM(C7:C9)</f>
        <v>3250</v>
      </c>
      <c r="D10" s="269">
        <f>SUM(D7:D9)</f>
        <v>3250</v>
      </c>
      <c r="E10" s="269">
        <f>SUM(E7:E9)</f>
        <v>3250</v>
      </c>
      <c r="F10" s="270">
        <f>SUM(F7:F9)</f>
        <v>3250</v>
      </c>
      <c r="H10" s="12"/>
      <c r="I10" s="12"/>
      <c r="J10" s="12"/>
      <c r="K10" s="12"/>
      <c r="L10" s="12"/>
      <c r="M10" s="12"/>
      <c r="N10" s="12"/>
      <c r="O10" s="12"/>
      <c r="P10" s="12"/>
      <c r="Q10" s="12"/>
      <c r="R10" s="12"/>
      <c r="S10" s="12"/>
      <c r="T10" s="12"/>
      <c r="U10" s="12"/>
      <c r="V10" s="12"/>
      <c r="W10" s="12"/>
    </row>
    <row r="11" spans="1:23" s="54" customFormat="1" ht="15.75" thickTop="1" x14ac:dyDescent="0.25">
      <c r="A11" s="141"/>
      <c r="B11" s="280"/>
      <c r="C11" s="280"/>
      <c r="D11" s="280"/>
      <c r="E11" s="280"/>
      <c r="F11" s="250"/>
      <c r="H11" s="12"/>
      <c r="I11" s="12"/>
      <c r="J11" s="12"/>
      <c r="K11" s="12"/>
      <c r="L11" s="12"/>
      <c r="M11" s="12"/>
      <c r="N11" s="12"/>
      <c r="O11" s="12"/>
      <c r="P11" s="12"/>
      <c r="Q11" s="12"/>
      <c r="R11" s="12"/>
      <c r="S11" s="12"/>
      <c r="T11" s="12"/>
      <c r="U11" s="12"/>
      <c r="V11" s="12"/>
      <c r="W11" s="12"/>
    </row>
    <row r="12" spans="1:23" ht="15" x14ac:dyDescent="0.25">
      <c r="A12" s="167"/>
      <c r="B12" s="165"/>
      <c r="C12" s="166"/>
      <c r="D12" s="167"/>
      <c r="E12" s="167"/>
      <c r="F12" s="167"/>
      <c r="G12" s="113"/>
      <c r="H12" s="12"/>
      <c r="I12" s="12"/>
      <c r="J12" s="12"/>
      <c r="K12" s="12"/>
      <c r="L12" s="12"/>
      <c r="M12" s="12"/>
      <c r="N12" s="12"/>
      <c r="O12" s="12"/>
      <c r="P12" s="12"/>
      <c r="Q12" s="12"/>
      <c r="R12" s="12"/>
      <c r="S12" s="12"/>
      <c r="T12" s="12"/>
      <c r="U12" s="12"/>
      <c r="V12" s="12"/>
      <c r="W12" s="12"/>
    </row>
    <row r="13" spans="1:23" s="54" customFormat="1" ht="30" customHeight="1" x14ac:dyDescent="0.25">
      <c r="A13" s="281" t="s">
        <v>49</v>
      </c>
      <c r="B13" s="276"/>
      <c r="C13" s="353" t="s">
        <v>18</v>
      </c>
      <c r="D13" s="324"/>
      <c r="E13" s="324"/>
      <c r="F13" s="325"/>
      <c r="H13" s="12"/>
      <c r="I13" s="12"/>
      <c r="J13" s="12"/>
      <c r="K13" s="12"/>
      <c r="L13" s="12"/>
      <c r="M13" s="12"/>
      <c r="N13" s="12"/>
      <c r="O13" s="12"/>
      <c r="P13" s="12"/>
      <c r="Q13" s="12"/>
      <c r="R13" s="12"/>
      <c r="S13" s="12"/>
      <c r="T13" s="12"/>
      <c r="U13" s="12"/>
      <c r="V13" s="12"/>
      <c r="W13" s="12"/>
    </row>
    <row r="14" spans="1:23" ht="30" hidden="1" x14ac:dyDescent="0.25">
      <c r="A14" s="27" t="s">
        <v>49</v>
      </c>
      <c r="B14" s="168" t="s">
        <v>126</v>
      </c>
      <c r="C14" s="168" t="s">
        <v>38</v>
      </c>
      <c r="D14" s="168" t="s">
        <v>39</v>
      </c>
      <c r="E14" s="168" t="s">
        <v>40</v>
      </c>
      <c r="F14" s="169" t="s">
        <v>45</v>
      </c>
      <c r="H14" s="12"/>
      <c r="I14" s="12"/>
      <c r="J14" s="12"/>
      <c r="K14" s="12"/>
      <c r="L14" s="12"/>
      <c r="M14" s="12"/>
      <c r="N14" s="12"/>
      <c r="O14" s="12"/>
      <c r="P14" s="12"/>
      <c r="Q14" s="12"/>
      <c r="R14" s="12"/>
      <c r="S14" s="12"/>
      <c r="T14" s="12"/>
      <c r="U14" s="12"/>
      <c r="V14" s="12"/>
      <c r="W14" s="12"/>
    </row>
    <row r="15" spans="1:23" s="54" customFormat="1" ht="15" x14ac:dyDescent="0.25">
      <c r="A15" s="272"/>
      <c r="B15" s="273"/>
      <c r="C15" s="274">
        <v>2018</v>
      </c>
      <c r="D15" s="275">
        <v>2019</v>
      </c>
      <c r="E15" s="274">
        <v>2020</v>
      </c>
      <c r="F15" s="277">
        <v>2021</v>
      </c>
      <c r="G15" s="113"/>
      <c r="H15" s="12"/>
      <c r="I15" s="12"/>
      <c r="J15" s="12"/>
      <c r="K15" s="12"/>
      <c r="L15" s="12"/>
      <c r="M15" s="12"/>
      <c r="N15" s="12"/>
      <c r="O15" s="12"/>
      <c r="P15" s="12"/>
      <c r="Q15" s="12"/>
      <c r="R15" s="12"/>
      <c r="S15" s="12"/>
      <c r="T15" s="12"/>
      <c r="U15" s="12"/>
      <c r="V15" s="12"/>
      <c r="W15" s="12"/>
    </row>
    <row r="16" spans="1:23" ht="15" x14ac:dyDescent="0.25">
      <c r="A16" s="256" t="s">
        <v>41</v>
      </c>
      <c r="B16" s="112"/>
      <c r="C16" s="112">
        <v>3000</v>
      </c>
      <c r="D16" s="112">
        <v>3000</v>
      </c>
      <c r="E16" s="112">
        <v>3000</v>
      </c>
      <c r="F16" s="163">
        <v>3000</v>
      </c>
      <c r="H16" s="12"/>
      <c r="I16" s="12"/>
      <c r="J16" s="12"/>
      <c r="K16" s="12"/>
      <c r="L16" s="12"/>
      <c r="M16" s="12"/>
      <c r="N16" s="12"/>
      <c r="O16" s="12"/>
      <c r="P16" s="12"/>
      <c r="Q16" s="12"/>
      <c r="R16" s="12"/>
      <c r="S16" s="12"/>
      <c r="T16" s="12"/>
      <c r="U16" s="12"/>
      <c r="V16" s="12"/>
      <c r="W16" s="12"/>
    </row>
    <row r="17" spans="1:23" ht="15" x14ac:dyDescent="0.25">
      <c r="A17" s="256" t="s">
        <v>42</v>
      </c>
      <c r="B17" s="112"/>
      <c r="C17" s="112">
        <v>2000</v>
      </c>
      <c r="D17" s="112">
        <v>2000</v>
      </c>
      <c r="E17" s="112">
        <v>2000</v>
      </c>
      <c r="F17" s="163">
        <v>2000</v>
      </c>
      <c r="H17" s="12"/>
      <c r="I17" s="12"/>
      <c r="J17" s="12"/>
      <c r="K17" s="12"/>
      <c r="L17" s="12"/>
      <c r="M17" s="12"/>
      <c r="N17" s="12"/>
      <c r="O17" s="12"/>
      <c r="P17" s="12"/>
      <c r="Q17" s="12"/>
      <c r="R17" s="12"/>
      <c r="S17" s="12"/>
      <c r="T17" s="12"/>
      <c r="U17" s="12"/>
      <c r="V17" s="12"/>
      <c r="W17" s="12"/>
    </row>
    <row r="18" spans="1:23" ht="15" x14ac:dyDescent="0.25">
      <c r="A18" s="256" t="s">
        <v>43</v>
      </c>
      <c r="B18" s="112"/>
      <c r="C18" s="112">
        <v>2500</v>
      </c>
      <c r="D18" s="112">
        <v>2500</v>
      </c>
      <c r="E18" s="112">
        <v>2500</v>
      </c>
      <c r="F18" s="163">
        <v>2500</v>
      </c>
      <c r="H18" s="12"/>
      <c r="I18" s="12"/>
      <c r="J18" s="12"/>
      <c r="K18" s="12"/>
      <c r="L18" s="12"/>
      <c r="M18" s="12"/>
      <c r="N18" s="12"/>
      <c r="O18" s="12"/>
      <c r="P18" s="12"/>
      <c r="Q18" s="12"/>
      <c r="R18" s="12"/>
      <c r="S18" s="12"/>
      <c r="T18" s="12"/>
      <c r="U18" s="12"/>
      <c r="V18" s="12"/>
      <c r="W18" s="12"/>
    </row>
    <row r="19" spans="1:23" ht="15" x14ac:dyDescent="0.25">
      <c r="A19" s="256" t="s">
        <v>44</v>
      </c>
      <c r="B19" s="112"/>
      <c r="C19" s="112">
        <v>2250</v>
      </c>
      <c r="D19" s="112">
        <v>2250</v>
      </c>
      <c r="E19" s="112">
        <v>2250</v>
      </c>
      <c r="F19" s="163">
        <v>2250</v>
      </c>
      <c r="H19" s="12"/>
      <c r="I19" s="12"/>
      <c r="J19" s="12"/>
      <c r="K19" s="12"/>
      <c r="L19" s="12"/>
      <c r="M19" s="12"/>
      <c r="N19" s="12"/>
      <c r="O19" s="12"/>
      <c r="P19" s="12"/>
      <c r="Q19" s="12"/>
      <c r="R19" s="12"/>
      <c r="S19" s="12"/>
      <c r="T19" s="12"/>
      <c r="U19" s="12"/>
      <c r="V19" s="12"/>
      <c r="W19" s="12"/>
    </row>
    <row r="20" spans="1:23" ht="15" x14ac:dyDescent="0.25">
      <c r="A20" s="257"/>
      <c r="B20" s="247"/>
      <c r="C20" s="247"/>
      <c r="D20" s="249"/>
      <c r="E20" s="247"/>
      <c r="F20" s="250"/>
      <c r="H20" s="12"/>
      <c r="I20" s="12"/>
      <c r="J20" s="14"/>
      <c r="K20" s="14"/>
      <c r="L20" s="14"/>
      <c r="M20" s="14"/>
      <c r="N20" s="14"/>
      <c r="O20" s="14"/>
      <c r="P20" s="14"/>
      <c r="Q20" s="14"/>
      <c r="T20" s="12"/>
      <c r="U20" s="12"/>
      <c r="V20" s="12"/>
      <c r="W20" s="12"/>
    </row>
    <row r="21" spans="1:23" ht="15.75" thickBot="1" x14ac:dyDescent="0.3">
      <c r="A21" s="19" t="s">
        <v>51</v>
      </c>
      <c r="B21" s="268">
        <f>SUBTOTAL(109,Tabel2[-])</f>
        <v>0</v>
      </c>
      <c r="C21" s="269">
        <f>SUM(C16:C20)</f>
        <v>9750</v>
      </c>
      <c r="D21" s="269">
        <f>SUM(D16:D20)</f>
        <v>9750</v>
      </c>
      <c r="E21" s="269">
        <f>SUM(E16:E20)</f>
        <v>9750</v>
      </c>
      <c r="F21" s="270">
        <f>SUM(F16:F20)</f>
        <v>9750</v>
      </c>
      <c r="H21" s="12"/>
      <c r="I21" s="12"/>
      <c r="J21" s="12"/>
      <c r="K21" s="12"/>
      <c r="L21" s="12"/>
      <c r="M21" s="12"/>
      <c r="N21" s="14"/>
      <c r="O21" s="14"/>
      <c r="P21" s="14"/>
      <c r="Q21" s="14"/>
      <c r="T21" s="12"/>
      <c r="U21" s="12"/>
      <c r="V21" s="12"/>
      <c r="W21" s="12"/>
    </row>
    <row r="22" spans="1:23" ht="15.75" thickTop="1" x14ac:dyDescent="0.25">
      <c r="A22" s="170"/>
      <c r="B22" s="113"/>
      <c r="C22" s="113"/>
      <c r="D22" s="113"/>
      <c r="E22" s="113"/>
      <c r="F22" s="171"/>
      <c r="H22" s="12"/>
      <c r="I22" s="12"/>
      <c r="J22" s="12"/>
      <c r="K22" s="12"/>
      <c r="L22" s="12"/>
      <c r="M22" s="12"/>
      <c r="N22" s="14"/>
      <c r="O22" s="14"/>
      <c r="P22" s="14"/>
      <c r="Q22" s="14"/>
      <c r="T22" s="12"/>
      <c r="U22" s="12"/>
      <c r="V22" s="12"/>
      <c r="W22" s="12"/>
    </row>
    <row r="23" spans="1:23" ht="15.75" thickBot="1" x14ac:dyDescent="0.3">
      <c r="A23" s="27" t="s">
        <v>52</v>
      </c>
      <c r="B23" s="55">
        <f>Tabel1[[#Totals],[-]]+Tabel2[[#Totals],[-]]</f>
        <v>0</v>
      </c>
      <c r="C23" s="251">
        <f>Tabel1[[#Totals],[Kolonne1]]+Tabel2[[#Totals],[Budget 2018]]</f>
        <v>13000</v>
      </c>
      <c r="D23" s="251">
        <f>Tabel1[[#Totals],[Kolonne2]]+Tabel2[[#Totals],[Budget 2019]]</f>
        <v>13000</v>
      </c>
      <c r="E23" s="251">
        <f>Tabel1[[#Totals],[Kolonne3]]+Tabel2[[#Totals],[Budget 2020]]</f>
        <v>13000</v>
      </c>
      <c r="F23" s="252">
        <f>Tabel1[[#Totals],[Kolonne4]]+Tabel2[[#Totals],[Budget 2021]]</f>
        <v>13000</v>
      </c>
      <c r="H23" s="12"/>
      <c r="I23" s="12"/>
      <c r="J23" s="12"/>
      <c r="K23" s="12"/>
      <c r="L23" s="12"/>
      <c r="M23" s="12"/>
      <c r="N23" s="111"/>
      <c r="O23" s="111"/>
      <c r="P23" s="111"/>
      <c r="Q23" s="112"/>
      <c r="T23" s="12"/>
      <c r="U23" s="12"/>
      <c r="V23" s="12"/>
      <c r="W23" s="12"/>
    </row>
    <row r="24" spans="1:23" ht="15.75" thickTop="1" x14ac:dyDescent="0.25">
      <c r="A24" s="258"/>
      <c r="B24" s="49"/>
      <c r="C24" s="247"/>
      <c r="D24" s="247"/>
      <c r="E24" s="247"/>
      <c r="F24" s="248"/>
      <c r="H24" s="12"/>
      <c r="I24" s="12"/>
      <c r="J24" s="12"/>
      <c r="K24" s="12"/>
      <c r="L24" s="12"/>
      <c r="M24" s="12"/>
      <c r="N24" s="111"/>
      <c r="O24" s="111"/>
      <c r="P24" s="111"/>
      <c r="Q24" s="112"/>
    </row>
    <row r="25" spans="1:23" ht="15" x14ac:dyDescent="0.25">
      <c r="A25" s="259"/>
      <c r="B25" s="3"/>
      <c r="C25" s="112"/>
      <c r="D25" s="112"/>
      <c r="E25" s="112"/>
      <c r="F25" s="112"/>
      <c r="G25" s="113"/>
      <c r="H25" s="12"/>
      <c r="I25" s="12"/>
      <c r="J25" s="12"/>
      <c r="K25" s="12"/>
      <c r="L25" s="12"/>
      <c r="M25" s="12"/>
      <c r="N25" s="111"/>
      <c r="O25" s="111"/>
      <c r="P25" s="111"/>
      <c r="Q25" s="112"/>
    </row>
    <row r="26" spans="1:23" ht="15" x14ac:dyDescent="0.25">
      <c r="A26" s="19" t="s">
        <v>46</v>
      </c>
      <c r="B26" s="253"/>
      <c r="C26" s="254">
        <f>'Geographical overview'!E47-'Geographical overview'!E61</f>
        <v>42447</v>
      </c>
      <c r="D26" s="254">
        <f>'Geographical overview'!J47-'Geographical overview'!J61</f>
        <v>42447</v>
      </c>
      <c r="E26" s="254">
        <f>'Geographical overview'!O47-'Geographical overview'!O61</f>
        <v>42447</v>
      </c>
      <c r="F26" s="255">
        <f>'Geographical overview'!T47-'Geographical overview'!T61</f>
        <v>42447</v>
      </c>
      <c r="H26" s="12"/>
      <c r="I26" s="12"/>
      <c r="J26" s="12"/>
      <c r="K26" s="12"/>
      <c r="L26" s="12"/>
      <c r="M26" s="12"/>
      <c r="N26" s="111"/>
      <c r="O26" s="111"/>
      <c r="P26" s="111"/>
      <c r="Q26" s="112"/>
    </row>
    <row r="27" spans="1:23" ht="15" x14ac:dyDescent="0.25">
      <c r="A27" s="19" t="s">
        <v>29</v>
      </c>
      <c r="B27" s="3"/>
      <c r="C27" s="186">
        <f>Tabel1[[#Totals],[Kolonne1]]/C26</f>
        <v>7.6566070629255301E-2</v>
      </c>
      <c r="D27" s="186">
        <f>Tabel1[[#Totals],[Kolonne2]]/D26</f>
        <v>7.6566070629255301E-2</v>
      </c>
      <c r="E27" s="186">
        <f>Tabel1[[#Totals],[Kolonne3]]/E26</f>
        <v>7.6566070629255301E-2</v>
      </c>
      <c r="F27" s="187">
        <f>Tabel1[[#Totals],[Kolonne4]]/F26</f>
        <v>7.6566070629255301E-2</v>
      </c>
      <c r="H27" s="12"/>
      <c r="I27" s="12"/>
      <c r="J27" s="12"/>
      <c r="K27" s="12"/>
      <c r="L27" s="12"/>
      <c r="M27" s="12"/>
      <c r="N27" s="113"/>
      <c r="O27" s="113"/>
      <c r="P27" s="113"/>
      <c r="Q27" s="113"/>
    </row>
    <row r="28" spans="1:23" ht="15" x14ac:dyDescent="0.25">
      <c r="A28" s="141" t="s">
        <v>53</v>
      </c>
      <c r="B28" s="49"/>
      <c r="C28" s="188">
        <f>C23/C26</f>
        <v>0.3062642825170212</v>
      </c>
      <c r="D28" s="188">
        <f t="shared" ref="D28:F28" si="0">D23/D26</f>
        <v>0.3062642825170212</v>
      </c>
      <c r="E28" s="188">
        <f t="shared" si="0"/>
        <v>0.3062642825170212</v>
      </c>
      <c r="F28" s="189">
        <f t="shared" si="0"/>
        <v>0.3062642825170212</v>
      </c>
      <c r="H28" s="12"/>
      <c r="I28" s="12"/>
      <c r="J28" s="12"/>
      <c r="K28" s="12"/>
      <c r="L28" s="12"/>
      <c r="M28" s="12"/>
    </row>
    <row r="30" spans="1:23" x14ac:dyDescent="0.2">
      <c r="A30" s="343" t="s">
        <v>83</v>
      </c>
      <c r="B30" s="344"/>
      <c r="C30" s="344"/>
      <c r="D30" s="344"/>
      <c r="E30" s="344"/>
      <c r="F30" s="345"/>
    </row>
    <row r="31" spans="1:23" x14ac:dyDescent="0.2">
      <c r="A31" s="346"/>
      <c r="B31" s="347"/>
      <c r="C31" s="347"/>
      <c r="D31" s="347"/>
      <c r="E31" s="347"/>
      <c r="F31" s="348"/>
    </row>
    <row r="32" spans="1:23" x14ac:dyDescent="0.2">
      <c r="A32" s="346"/>
      <c r="B32" s="347"/>
      <c r="C32" s="347"/>
      <c r="D32" s="347"/>
      <c r="E32" s="347"/>
      <c r="F32" s="348"/>
    </row>
    <row r="33" spans="1:6" x14ac:dyDescent="0.2">
      <c r="A33" s="346"/>
      <c r="B33" s="347"/>
      <c r="C33" s="347"/>
      <c r="D33" s="347"/>
      <c r="E33" s="347"/>
      <c r="F33" s="348"/>
    </row>
    <row r="34" spans="1:6" x14ac:dyDescent="0.2">
      <c r="A34" s="346"/>
      <c r="B34" s="347"/>
      <c r="C34" s="347"/>
      <c r="D34" s="347"/>
      <c r="E34" s="347"/>
      <c r="F34" s="348"/>
    </row>
    <row r="35" spans="1:6" x14ac:dyDescent="0.2">
      <c r="A35" s="346"/>
      <c r="B35" s="347"/>
      <c r="C35" s="347"/>
      <c r="D35" s="347"/>
      <c r="E35" s="347"/>
      <c r="F35" s="348"/>
    </row>
    <row r="36" spans="1:6" x14ac:dyDescent="0.2">
      <c r="A36" s="346"/>
      <c r="B36" s="347"/>
      <c r="C36" s="347"/>
      <c r="D36" s="347"/>
      <c r="E36" s="347"/>
      <c r="F36" s="348"/>
    </row>
    <row r="37" spans="1:6" x14ac:dyDescent="0.2">
      <c r="A37" s="349"/>
      <c r="B37" s="350"/>
      <c r="C37" s="350"/>
      <c r="D37" s="350"/>
      <c r="E37" s="350"/>
      <c r="F37" s="351"/>
    </row>
  </sheetData>
  <mergeCells count="4">
    <mergeCell ref="A30:F37"/>
    <mergeCell ref="A1:F1"/>
    <mergeCell ref="C4:F4"/>
    <mergeCell ref="C13:F13"/>
  </mergeCells>
  <pageMargins left="0.7" right="0.7" top="0.75" bottom="0.75" header="0.3" footer="0.3"/>
  <pageSetup paperSize="9" scale="89"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A23" sqref="A23"/>
    </sheetView>
  </sheetViews>
  <sheetFormatPr defaultRowHeight="12.75" x14ac:dyDescent="0.2"/>
  <cols>
    <col min="1" max="1" width="40.42578125" customWidth="1"/>
    <col min="3" max="8" width="23.140625" customWidth="1"/>
    <col min="9" max="9" width="10.5703125" bestFit="1" customWidth="1"/>
    <col min="11" max="11" width="16" bestFit="1" customWidth="1"/>
  </cols>
  <sheetData>
    <row r="1" spans="1:11" ht="19.5" x14ac:dyDescent="0.3">
      <c r="A1" s="231" t="s">
        <v>112</v>
      </c>
      <c r="B1" s="116"/>
      <c r="C1" s="117"/>
      <c r="D1" s="117"/>
      <c r="E1" s="117"/>
      <c r="F1" s="117"/>
      <c r="G1" s="117"/>
      <c r="H1" s="117"/>
      <c r="I1" s="117"/>
      <c r="J1" s="118"/>
      <c r="K1" s="117"/>
    </row>
    <row r="2" spans="1:11" ht="15" x14ac:dyDescent="0.25">
      <c r="A2" s="180" t="s">
        <v>54</v>
      </c>
      <c r="B2" s="179"/>
      <c r="C2" s="180"/>
      <c r="D2" s="180"/>
      <c r="E2" s="180"/>
      <c r="F2" s="180"/>
      <c r="G2" s="180"/>
      <c r="H2" s="180"/>
      <c r="I2" s="180"/>
      <c r="J2" s="54"/>
      <c r="K2" s="54"/>
    </row>
    <row r="3" spans="1:11" s="54" customFormat="1" ht="15" x14ac:dyDescent="0.25">
      <c r="A3" s="178"/>
      <c r="B3" s="179"/>
      <c r="C3" s="180"/>
      <c r="D3" s="180"/>
      <c r="E3" s="180"/>
      <c r="F3" s="180"/>
      <c r="G3" s="180"/>
      <c r="H3" s="180"/>
      <c r="I3" s="180"/>
    </row>
    <row r="4" spans="1:11" ht="15" x14ac:dyDescent="0.25">
      <c r="A4" s="356" t="s">
        <v>148</v>
      </c>
      <c r="B4" s="330"/>
      <c r="C4" s="330"/>
      <c r="D4" s="330"/>
      <c r="E4" s="330"/>
      <c r="F4" s="330"/>
      <c r="G4" s="330"/>
      <c r="H4" s="330"/>
      <c r="I4" s="287"/>
      <c r="J4" s="54"/>
      <c r="K4" s="54"/>
    </row>
    <row r="5" spans="1:11" ht="30" x14ac:dyDescent="0.2">
      <c r="A5" s="354" t="s">
        <v>113</v>
      </c>
      <c r="B5" s="354"/>
      <c r="C5" s="282" t="s">
        <v>114</v>
      </c>
      <c r="D5" s="282" t="s">
        <v>115</v>
      </c>
      <c r="E5" s="282" t="s">
        <v>116</v>
      </c>
      <c r="F5" s="283" t="s">
        <v>117</v>
      </c>
      <c r="G5" s="283" t="s">
        <v>118</v>
      </c>
      <c r="H5" s="283" t="s">
        <v>119</v>
      </c>
      <c r="I5" s="284" t="s">
        <v>85</v>
      </c>
      <c r="J5" s="54"/>
      <c r="K5" s="54"/>
    </row>
    <row r="6" spans="1:11" ht="15" x14ac:dyDescent="0.25">
      <c r="A6" s="355" t="s">
        <v>85</v>
      </c>
      <c r="B6" s="355"/>
      <c r="C6" s="181">
        <v>4250</v>
      </c>
      <c r="D6" s="181">
        <v>1250</v>
      </c>
      <c r="E6" s="181">
        <v>500</v>
      </c>
      <c r="F6" s="181">
        <v>250</v>
      </c>
      <c r="G6" s="182">
        <v>125</v>
      </c>
      <c r="H6" s="181">
        <v>275</v>
      </c>
      <c r="I6" s="286">
        <f>SUM(C6:H6)</f>
        <v>6650</v>
      </c>
      <c r="J6" s="54"/>
      <c r="K6" s="54"/>
    </row>
    <row r="7" spans="1:11" ht="15" x14ac:dyDescent="0.25">
      <c r="A7" s="355" t="s">
        <v>120</v>
      </c>
      <c r="B7" s="355"/>
      <c r="C7" s="183">
        <f>C6/I6</f>
        <v>0.63909774436090228</v>
      </c>
      <c r="D7" s="183">
        <f>D6/I6</f>
        <v>0.18796992481203006</v>
      </c>
      <c r="E7" s="183">
        <f>E6/I6</f>
        <v>7.5187969924812026E-2</v>
      </c>
      <c r="F7" s="183">
        <f>F6/I6</f>
        <v>3.7593984962406013E-2</v>
      </c>
      <c r="G7" s="183">
        <f>G6/I6</f>
        <v>1.8796992481203006E-2</v>
      </c>
      <c r="H7" s="183">
        <f>H6/I6</f>
        <v>4.1353383458646614E-2</v>
      </c>
      <c r="I7" s="285"/>
      <c r="J7" s="54"/>
      <c r="K7" s="54"/>
    </row>
    <row r="8" spans="1:11" ht="15" x14ac:dyDescent="0.25">
      <c r="A8" s="184"/>
      <c r="B8" s="179"/>
      <c r="C8" s="185"/>
      <c r="D8" s="185"/>
      <c r="E8" s="185"/>
      <c r="F8" s="185"/>
      <c r="G8" s="185"/>
      <c r="H8" s="185"/>
      <c r="I8" s="185"/>
      <c r="J8" s="54"/>
      <c r="K8" s="54"/>
    </row>
    <row r="9" spans="1:11" ht="15" x14ac:dyDescent="0.25">
      <c r="A9" s="179"/>
      <c r="B9" s="179"/>
      <c r="C9" s="179"/>
      <c r="D9" s="179"/>
      <c r="E9" s="179"/>
      <c r="F9" s="179"/>
      <c r="G9" s="179"/>
      <c r="H9" s="179"/>
      <c r="I9" s="179"/>
      <c r="J9" s="54"/>
      <c r="K9" s="54"/>
    </row>
    <row r="10" spans="1:11" ht="15" x14ac:dyDescent="0.25">
      <c r="A10" s="356" t="s">
        <v>148</v>
      </c>
      <c r="B10" s="330"/>
      <c r="C10" s="330"/>
      <c r="D10" s="330"/>
      <c r="E10" s="330"/>
      <c r="F10" s="330"/>
      <c r="G10" s="330"/>
      <c r="H10" s="330"/>
      <c r="I10" s="287"/>
      <c r="J10" s="54"/>
      <c r="K10" s="54"/>
    </row>
    <row r="11" spans="1:11" ht="30" x14ac:dyDescent="0.2">
      <c r="A11" s="354" t="s">
        <v>121</v>
      </c>
      <c r="B11" s="354"/>
      <c r="C11" s="282" t="s">
        <v>114</v>
      </c>
      <c r="D11" s="282" t="s">
        <v>115</v>
      </c>
      <c r="E11" s="282" t="s">
        <v>116</v>
      </c>
      <c r="F11" s="283" t="s">
        <v>117</v>
      </c>
      <c r="G11" s="283" t="s">
        <v>118</v>
      </c>
      <c r="H11" s="283" t="s">
        <v>119</v>
      </c>
      <c r="I11" s="284" t="s">
        <v>85</v>
      </c>
      <c r="J11" s="54"/>
      <c r="K11" s="54"/>
    </row>
    <row r="12" spans="1:11" ht="15" x14ac:dyDescent="0.25">
      <c r="A12" s="355" t="s">
        <v>85</v>
      </c>
      <c r="B12" s="355"/>
      <c r="C12" s="181">
        <v>4250</v>
      </c>
      <c r="D12" s="181">
        <v>1250</v>
      </c>
      <c r="E12" s="181">
        <v>500</v>
      </c>
      <c r="F12" s="181">
        <v>250</v>
      </c>
      <c r="G12" s="182">
        <v>125</v>
      </c>
      <c r="H12" s="181">
        <v>275</v>
      </c>
      <c r="I12" s="286">
        <f>SUM(C12:H12)</f>
        <v>6650</v>
      </c>
      <c r="J12" s="54"/>
      <c r="K12" s="54"/>
    </row>
    <row r="13" spans="1:11" ht="15" x14ac:dyDescent="0.25">
      <c r="A13" s="355" t="s">
        <v>120</v>
      </c>
      <c r="B13" s="355"/>
      <c r="C13" s="183">
        <f>C12/I12</f>
        <v>0.63909774436090228</v>
      </c>
      <c r="D13" s="183">
        <f>D12/I12</f>
        <v>0.18796992481203006</v>
      </c>
      <c r="E13" s="183">
        <f>E12/I12</f>
        <v>7.5187969924812026E-2</v>
      </c>
      <c r="F13" s="183">
        <f>F12/I12</f>
        <v>3.7593984962406013E-2</v>
      </c>
      <c r="G13" s="183">
        <f>G12/I12</f>
        <v>1.8796992481203006E-2</v>
      </c>
      <c r="H13" s="183">
        <f>H12/I12</f>
        <v>4.1353383458646614E-2</v>
      </c>
      <c r="I13" s="285"/>
      <c r="J13" s="54"/>
      <c r="K13" s="54"/>
    </row>
    <row r="14" spans="1:11" ht="15" x14ac:dyDescent="0.25">
      <c r="A14" s="179"/>
      <c r="B14" s="179"/>
      <c r="C14" s="179"/>
      <c r="D14" s="179"/>
      <c r="E14" s="179"/>
      <c r="F14" s="179"/>
      <c r="G14" s="179"/>
      <c r="H14" s="179"/>
      <c r="I14" s="179"/>
      <c r="J14" s="54"/>
      <c r="K14" s="54"/>
    </row>
    <row r="15" spans="1:11" s="54" customFormat="1" ht="15" x14ac:dyDescent="0.25">
      <c r="A15" s="179"/>
      <c r="B15" s="179"/>
      <c r="C15" s="179"/>
      <c r="D15" s="179"/>
      <c r="E15" s="179"/>
      <c r="F15" s="179"/>
      <c r="G15" s="179"/>
      <c r="H15" s="179"/>
      <c r="I15" s="179"/>
    </row>
    <row r="16" spans="1:11" ht="15" x14ac:dyDescent="0.25">
      <c r="A16" s="356" t="s">
        <v>148</v>
      </c>
      <c r="B16" s="330"/>
      <c r="C16" s="330"/>
      <c r="D16" s="330"/>
      <c r="E16" s="330"/>
      <c r="F16" s="330"/>
      <c r="G16" s="330"/>
      <c r="H16" s="330"/>
      <c r="I16" s="287"/>
      <c r="J16" s="54"/>
      <c r="K16" s="54"/>
    </row>
    <row r="17" spans="1:11" ht="30" x14ac:dyDescent="0.2">
      <c r="A17" s="354" t="s">
        <v>122</v>
      </c>
      <c r="B17" s="354"/>
      <c r="C17" s="282" t="s">
        <v>114</v>
      </c>
      <c r="D17" s="282" t="s">
        <v>115</v>
      </c>
      <c r="E17" s="282" t="s">
        <v>116</v>
      </c>
      <c r="F17" s="283" t="s">
        <v>117</v>
      </c>
      <c r="G17" s="283" t="s">
        <v>118</v>
      </c>
      <c r="H17" s="283" t="s">
        <v>119</v>
      </c>
      <c r="I17" s="284" t="s">
        <v>85</v>
      </c>
      <c r="J17" s="54"/>
      <c r="K17" s="54"/>
    </row>
    <row r="18" spans="1:11" ht="15" x14ac:dyDescent="0.25">
      <c r="A18" s="355" t="s">
        <v>85</v>
      </c>
      <c r="B18" s="355"/>
      <c r="C18" s="181">
        <v>4250</v>
      </c>
      <c r="D18" s="181">
        <v>1250</v>
      </c>
      <c r="E18" s="181">
        <v>500</v>
      </c>
      <c r="F18" s="181">
        <v>250</v>
      </c>
      <c r="G18" s="182">
        <v>125</v>
      </c>
      <c r="H18" s="181">
        <v>275</v>
      </c>
      <c r="I18" s="286">
        <f>SUM(C18:H18)</f>
        <v>6650</v>
      </c>
      <c r="J18" s="54"/>
      <c r="K18" s="54"/>
    </row>
    <row r="19" spans="1:11" ht="15" x14ac:dyDescent="0.25">
      <c r="A19" s="355" t="s">
        <v>120</v>
      </c>
      <c r="B19" s="355"/>
      <c r="C19" s="183">
        <f>C18/I18</f>
        <v>0.63909774436090228</v>
      </c>
      <c r="D19" s="183">
        <f>D18/I18</f>
        <v>0.18796992481203006</v>
      </c>
      <c r="E19" s="183">
        <f>E18/I18</f>
        <v>7.5187969924812026E-2</v>
      </c>
      <c r="F19" s="183">
        <f>F18/I18</f>
        <v>3.7593984962406013E-2</v>
      </c>
      <c r="G19" s="183">
        <f>G18/I18</f>
        <v>1.8796992481203006E-2</v>
      </c>
      <c r="H19" s="183">
        <f>H18/I18</f>
        <v>4.1353383458646614E-2</v>
      </c>
      <c r="I19" s="285"/>
      <c r="J19" s="54"/>
      <c r="K19" s="54"/>
    </row>
    <row r="20" spans="1:11" x14ac:dyDescent="0.2">
      <c r="J20" s="54"/>
      <c r="K20" s="54"/>
    </row>
    <row r="21" spans="1:11" x14ac:dyDescent="0.2">
      <c r="J21" s="54"/>
      <c r="K21" s="54"/>
    </row>
    <row r="22" spans="1:11" x14ac:dyDescent="0.2">
      <c r="J22" s="54"/>
      <c r="K22" s="54"/>
    </row>
    <row r="23" spans="1:11" x14ac:dyDescent="0.2">
      <c r="J23" s="54"/>
      <c r="K23" s="54"/>
    </row>
  </sheetData>
  <mergeCells count="12">
    <mergeCell ref="A17:B17"/>
    <mergeCell ref="A18:B18"/>
    <mergeCell ref="A19:B19"/>
    <mergeCell ref="A4:H4"/>
    <mergeCell ref="A5:B5"/>
    <mergeCell ref="A6:B6"/>
    <mergeCell ref="A7:B7"/>
    <mergeCell ref="A10:H10"/>
    <mergeCell ref="A11:B11"/>
    <mergeCell ref="A12:B12"/>
    <mergeCell ref="A13:B13"/>
    <mergeCell ref="A16:H16"/>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3"/>
  <sheetViews>
    <sheetView workbookViewId="0">
      <selection activeCell="H18" sqref="H18"/>
    </sheetView>
  </sheetViews>
  <sheetFormatPr defaultRowHeight="14.25" x14ac:dyDescent="0.2"/>
  <cols>
    <col min="1" max="1" width="40.7109375" style="13" customWidth="1"/>
    <col min="2" max="7" width="9.140625" style="13"/>
    <col min="8" max="8" width="9.7109375" style="13" customWidth="1"/>
    <col min="9" max="9" width="6.140625" style="13" customWidth="1"/>
    <col min="10" max="11" width="9.7109375" style="13" customWidth="1"/>
    <col min="12" max="12" width="6.140625" style="13" customWidth="1"/>
    <col min="13" max="14" width="9.7109375" style="13" customWidth="1"/>
    <col min="15" max="15" width="6.140625" style="13" customWidth="1"/>
    <col min="16" max="17" width="9.7109375" style="13" customWidth="1"/>
    <col min="18" max="18" width="6.140625" style="13" customWidth="1"/>
    <col min="19" max="19" width="9.7109375" style="13" customWidth="1"/>
    <col min="20" max="16384" width="9.140625" style="13"/>
  </cols>
  <sheetData>
    <row r="1" spans="1:17" ht="19.5" x14ac:dyDescent="0.3">
      <c r="A1" s="230" t="s">
        <v>103</v>
      </c>
      <c r="B1" s="3"/>
      <c r="C1" s="25"/>
      <c r="D1" s="3"/>
      <c r="G1" s="3"/>
      <c r="H1" s="3"/>
      <c r="I1" s="25"/>
      <c r="J1" s="3"/>
      <c r="M1" s="3"/>
      <c r="P1" s="3"/>
    </row>
    <row r="2" spans="1:17" ht="15" x14ac:dyDescent="0.25">
      <c r="A2" s="12" t="s">
        <v>54</v>
      </c>
      <c r="I2" s="25"/>
    </row>
    <row r="3" spans="1:17" ht="15" x14ac:dyDescent="0.25">
      <c r="A3" s="12"/>
      <c r="B3" s="3"/>
      <c r="C3" s="25"/>
      <c r="D3" s="3"/>
      <c r="E3" s="3"/>
      <c r="F3" s="25"/>
      <c r="G3" s="3"/>
      <c r="H3" s="3"/>
      <c r="I3" s="25"/>
      <c r="J3" s="3"/>
      <c r="M3" s="3"/>
      <c r="P3" s="3"/>
    </row>
    <row r="4" spans="1:17" ht="15" x14ac:dyDescent="0.25">
      <c r="A4" s="297" t="s">
        <v>149</v>
      </c>
      <c r="B4" s="357" t="s">
        <v>18</v>
      </c>
      <c r="C4" s="357"/>
      <c r="D4" s="357"/>
      <c r="E4" s="357"/>
      <c r="F4" s="357"/>
      <c r="G4" s="357"/>
      <c r="H4" s="357"/>
      <c r="I4" s="357"/>
      <c r="J4" s="357"/>
      <c r="K4" s="357"/>
      <c r="L4" s="357"/>
      <c r="M4" s="358"/>
    </row>
    <row r="5" spans="1:17" ht="15" x14ac:dyDescent="0.25">
      <c r="A5" s="142"/>
      <c r="B5" s="359"/>
      <c r="C5" s="359"/>
      <c r="D5" s="359"/>
      <c r="E5" s="359"/>
      <c r="F5" s="359"/>
      <c r="G5" s="359"/>
      <c r="H5" s="359"/>
      <c r="I5" s="359"/>
      <c r="J5" s="359"/>
      <c r="K5" s="359"/>
      <c r="L5" s="359"/>
      <c r="M5" s="360"/>
    </row>
    <row r="6" spans="1:17" ht="15" x14ac:dyDescent="0.25">
      <c r="A6" s="289"/>
      <c r="B6" s="288">
        <v>2018</v>
      </c>
      <c r="C6" s="119" t="s">
        <v>0</v>
      </c>
      <c r="D6" s="119" t="s">
        <v>104</v>
      </c>
      <c r="E6" s="288">
        <v>2019</v>
      </c>
      <c r="F6" s="119" t="s">
        <v>0</v>
      </c>
      <c r="G6" s="119" t="s">
        <v>104</v>
      </c>
      <c r="H6" s="288">
        <v>2020</v>
      </c>
      <c r="I6" s="119" t="s">
        <v>0</v>
      </c>
      <c r="J6" s="119" t="s">
        <v>104</v>
      </c>
      <c r="K6" s="288">
        <f>H6+1</f>
        <v>2021</v>
      </c>
      <c r="L6" s="119" t="s">
        <v>0</v>
      </c>
      <c r="M6" s="291" t="s">
        <v>104</v>
      </c>
      <c r="N6" s="164"/>
    </row>
    <row r="7" spans="1:17" ht="15" x14ac:dyDescent="0.25">
      <c r="A7" s="141" t="s">
        <v>56</v>
      </c>
      <c r="B7" s="123">
        <v>400</v>
      </c>
      <c r="C7" s="124">
        <f>B7/B12</f>
        <v>0.21052631578947367</v>
      </c>
      <c r="D7" s="125">
        <f>25/B7</f>
        <v>6.25E-2</v>
      </c>
      <c r="E7" s="123">
        <v>400</v>
      </c>
      <c r="F7" s="124">
        <f>E7/E12</f>
        <v>0.21052631578947367</v>
      </c>
      <c r="G7" s="125">
        <f>25/E7</f>
        <v>6.25E-2</v>
      </c>
      <c r="H7" s="123">
        <v>400</v>
      </c>
      <c r="I7" s="124">
        <f>H7/H12</f>
        <v>0.21052631578947367</v>
      </c>
      <c r="J7" s="125">
        <f>25/H7</f>
        <v>6.25E-2</v>
      </c>
      <c r="K7" s="123">
        <v>400</v>
      </c>
      <c r="L7" s="124">
        <f>K7/K12</f>
        <v>0.21052631578947367</v>
      </c>
      <c r="M7" s="290">
        <f>25/K7</f>
        <v>6.25E-2</v>
      </c>
      <c r="N7" s="38"/>
      <c r="O7" s="38"/>
    </row>
    <row r="8" spans="1:17" ht="15" x14ac:dyDescent="0.25">
      <c r="A8" s="122" t="s">
        <v>124</v>
      </c>
      <c r="B8" s="123">
        <v>400</v>
      </c>
      <c r="C8" s="124">
        <f>B8/B12</f>
        <v>0.21052631578947367</v>
      </c>
      <c r="D8" s="125">
        <f>25/B8</f>
        <v>6.25E-2</v>
      </c>
      <c r="E8" s="123">
        <v>400</v>
      </c>
      <c r="F8" s="124">
        <f>E8/E12</f>
        <v>0.21052631578947367</v>
      </c>
      <c r="G8" s="125">
        <f>25/E8</f>
        <v>6.25E-2</v>
      </c>
      <c r="H8" s="123">
        <v>400</v>
      </c>
      <c r="I8" s="124">
        <f>H8/H12</f>
        <v>0.21052631578947367</v>
      </c>
      <c r="J8" s="125">
        <f>25/H8</f>
        <v>6.25E-2</v>
      </c>
      <c r="K8" s="123">
        <v>400</v>
      </c>
      <c r="L8" s="124">
        <f>K8/K12</f>
        <v>0.21052631578947367</v>
      </c>
      <c r="M8" s="126">
        <f>25/K8</f>
        <v>6.25E-2</v>
      </c>
      <c r="N8" s="51"/>
      <c r="O8" s="38"/>
    </row>
    <row r="9" spans="1:17" ht="15" x14ac:dyDescent="0.25">
      <c r="A9" s="122" t="s">
        <v>57</v>
      </c>
      <c r="B9" s="123">
        <v>400</v>
      </c>
      <c r="C9" s="124">
        <f>B9/B12</f>
        <v>0.21052631578947367</v>
      </c>
      <c r="D9" s="125">
        <f>25/B9</f>
        <v>6.25E-2</v>
      </c>
      <c r="E9" s="123">
        <v>400</v>
      </c>
      <c r="F9" s="124">
        <f>E9/E12</f>
        <v>0.21052631578947367</v>
      </c>
      <c r="G9" s="125">
        <f>25/E9</f>
        <v>6.25E-2</v>
      </c>
      <c r="H9" s="123">
        <v>400</v>
      </c>
      <c r="I9" s="124">
        <f>H9/H12</f>
        <v>0.21052631578947367</v>
      </c>
      <c r="J9" s="125">
        <f>25/H9</f>
        <v>6.25E-2</v>
      </c>
      <c r="K9" s="123">
        <v>400</v>
      </c>
      <c r="L9" s="124">
        <f>K9/K12</f>
        <v>0.21052631578947367</v>
      </c>
      <c r="M9" s="126">
        <f>25/K9</f>
        <v>6.25E-2</v>
      </c>
      <c r="N9" s="51"/>
      <c r="O9" s="38"/>
    </row>
    <row r="10" spans="1:17" ht="15" x14ac:dyDescent="0.25">
      <c r="A10" s="122" t="s">
        <v>125</v>
      </c>
      <c r="B10" s="123">
        <v>400</v>
      </c>
      <c r="C10" s="124">
        <f>B10/B12</f>
        <v>0.21052631578947367</v>
      </c>
      <c r="D10" s="125">
        <f>25/B10</f>
        <v>6.25E-2</v>
      </c>
      <c r="E10" s="123">
        <v>400</v>
      </c>
      <c r="F10" s="124">
        <f>E10/E12</f>
        <v>0.21052631578947367</v>
      </c>
      <c r="G10" s="125">
        <f>25/E10</f>
        <v>6.25E-2</v>
      </c>
      <c r="H10" s="123">
        <v>400</v>
      </c>
      <c r="I10" s="124">
        <f>H10/H12</f>
        <v>0.21052631578947367</v>
      </c>
      <c r="J10" s="125">
        <f>25/H10</f>
        <v>6.25E-2</v>
      </c>
      <c r="K10" s="123">
        <v>400</v>
      </c>
      <c r="L10" s="124">
        <f>K10/K12</f>
        <v>0.21052631578947367</v>
      </c>
      <c r="M10" s="126">
        <f>25/K10</f>
        <v>6.25E-2</v>
      </c>
      <c r="N10" s="51"/>
      <c r="O10" s="38"/>
    </row>
    <row r="11" spans="1:17" ht="15" x14ac:dyDescent="0.25">
      <c r="A11" s="122" t="s">
        <v>58</v>
      </c>
      <c r="B11" s="123">
        <v>300</v>
      </c>
      <c r="C11" s="124">
        <f>B11/B12</f>
        <v>0.15789473684210525</v>
      </c>
      <c r="D11" s="125">
        <f>25/B11</f>
        <v>8.3333333333333329E-2</v>
      </c>
      <c r="E11" s="123">
        <v>300</v>
      </c>
      <c r="F11" s="124">
        <f>E11/E12</f>
        <v>0.15789473684210525</v>
      </c>
      <c r="G11" s="125">
        <f>25/E11</f>
        <v>8.3333333333333329E-2</v>
      </c>
      <c r="H11" s="123">
        <v>300</v>
      </c>
      <c r="I11" s="124">
        <f>H11/H12</f>
        <v>0.15789473684210525</v>
      </c>
      <c r="J11" s="125">
        <f>25/H11</f>
        <v>8.3333333333333329E-2</v>
      </c>
      <c r="K11" s="123">
        <v>300</v>
      </c>
      <c r="L11" s="124">
        <f>K11/K12</f>
        <v>0.15789473684210525</v>
      </c>
      <c r="M11" s="126">
        <f>25/K11</f>
        <v>8.3333333333333329E-2</v>
      </c>
      <c r="N11" s="38"/>
      <c r="O11" s="38"/>
    </row>
    <row r="12" spans="1:17" ht="15.75" thickBot="1" x14ac:dyDescent="0.3">
      <c r="A12" s="292" t="s">
        <v>85</v>
      </c>
      <c r="B12" s="293">
        <f>SUM(B7:B11)</f>
        <v>1900</v>
      </c>
      <c r="C12" s="294"/>
      <c r="D12" s="295">
        <f>SUM(D7:D11)/5</f>
        <v>6.6666666666666666E-2</v>
      </c>
      <c r="E12" s="293">
        <f>SUM(E7:E11)</f>
        <v>1900</v>
      </c>
      <c r="F12" s="294"/>
      <c r="G12" s="295">
        <f>SUM(G7:G11)/5</f>
        <v>6.6666666666666666E-2</v>
      </c>
      <c r="H12" s="293">
        <f>SUM(H7:H11)</f>
        <v>1900</v>
      </c>
      <c r="I12" s="294"/>
      <c r="J12" s="295">
        <f>SUM(J7:J11)/5</f>
        <v>6.6666666666666666E-2</v>
      </c>
      <c r="K12" s="293">
        <f>SUM(K7:K11)</f>
        <v>1900</v>
      </c>
      <c r="L12" s="294"/>
      <c r="M12" s="296">
        <f>SUM(M7:M11)/5</f>
        <v>6.6666666666666666E-2</v>
      </c>
      <c r="N12" s="52"/>
      <c r="O12" s="52"/>
    </row>
    <row r="13" spans="1:17" ht="15.75" thickTop="1" x14ac:dyDescent="0.25">
      <c r="A13" s="3"/>
      <c r="B13" s="42"/>
      <c r="D13" s="53"/>
      <c r="E13" s="42"/>
      <c r="G13" s="53"/>
      <c r="H13" s="42"/>
      <c r="I13" s="25"/>
      <c r="J13" s="53"/>
      <c r="K13" s="42"/>
      <c r="M13" s="53"/>
      <c r="N13" s="42"/>
      <c r="P13" s="53"/>
      <c r="Q13" s="42"/>
    </row>
    <row r="14" spans="1:17" ht="15" x14ac:dyDescent="0.25">
      <c r="A14" s="3"/>
      <c r="B14" s="3"/>
      <c r="C14" s="25"/>
      <c r="D14" s="3"/>
      <c r="E14" s="3"/>
      <c r="F14" s="25"/>
      <c r="G14" s="3"/>
      <c r="H14" s="3"/>
      <c r="J14" s="3"/>
      <c r="M14" s="3"/>
      <c r="P14" s="3"/>
    </row>
    <row r="15" spans="1:17" ht="15" x14ac:dyDescent="0.25">
      <c r="A15" s="3"/>
      <c r="B15" s="3"/>
      <c r="C15" s="25"/>
      <c r="D15" s="3"/>
      <c r="E15" s="3"/>
      <c r="F15" s="25"/>
      <c r="G15" s="3"/>
      <c r="H15" s="3"/>
      <c r="I15" s="25"/>
      <c r="J15" s="3"/>
      <c r="M15" s="3"/>
      <c r="P15" s="3"/>
    </row>
    <row r="17" spans="1:16" ht="15" x14ac:dyDescent="0.25">
      <c r="B17" s="3"/>
      <c r="C17" s="25"/>
      <c r="D17" s="3"/>
      <c r="E17" s="3"/>
      <c r="F17" s="25"/>
      <c r="G17" s="3"/>
      <c r="H17" s="3"/>
      <c r="I17" s="25"/>
      <c r="J17" s="3"/>
      <c r="M17" s="3"/>
      <c r="P17" s="3"/>
    </row>
    <row r="18" spans="1:16" ht="15" x14ac:dyDescent="0.25">
      <c r="A18" s="3"/>
      <c r="B18" s="3"/>
      <c r="C18" s="25"/>
      <c r="D18" s="3"/>
      <c r="E18" s="3"/>
      <c r="F18" s="25"/>
      <c r="G18" s="3"/>
      <c r="H18" s="3"/>
      <c r="I18" s="25"/>
      <c r="J18" s="3"/>
      <c r="M18" s="3"/>
      <c r="P18" s="3"/>
    </row>
    <row r="19" spans="1:16" ht="15" x14ac:dyDescent="0.25">
      <c r="A19" s="3"/>
      <c r="B19" s="3"/>
      <c r="C19" s="25"/>
      <c r="D19" s="3"/>
      <c r="E19" s="3"/>
      <c r="F19" s="25"/>
      <c r="G19" s="3"/>
      <c r="H19" s="3"/>
      <c r="I19" s="25"/>
      <c r="J19" s="3"/>
      <c r="M19" s="3"/>
      <c r="P19" s="3"/>
    </row>
    <row r="20" spans="1:16" ht="15" x14ac:dyDescent="0.25">
      <c r="A20" s="3"/>
      <c r="B20" s="3"/>
      <c r="C20" s="25"/>
      <c r="D20" s="3"/>
      <c r="E20" s="3"/>
      <c r="F20" s="25"/>
      <c r="G20" s="3"/>
      <c r="H20" s="3"/>
      <c r="I20" s="25"/>
      <c r="J20" s="3"/>
      <c r="M20" s="3"/>
      <c r="P20" s="3"/>
    </row>
    <row r="21" spans="1:16" ht="15" x14ac:dyDescent="0.25">
      <c r="A21" s="3"/>
      <c r="B21" s="3"/>
      <c r="C21" s="25"/>
      <c r="D21" s="3"/>
      <c r="E21" s="3"/>
      <c r="F21" s="25"/>
      <c r="G21" s="3"/>
      <c r="H21" s="3"/>
      <c r="I21" s="25"/>
      <c r="J21" s="3"/>
      <c r="M21" s="3"/>
      <c r="P21" s="3"/>
    </row>
    <row r="22" spans="1:16" ht="15" x14ac:dyDescent="0.25">
      <c r="A22" s="3"/>
      <c r="B22" s="3"/>
      <c r="C22" s="25"/>
      <c r="D22" s="3"/>
      <c r="E22" s="3"/>
      <c r="F22" s="25"/>
      <c r="G22" s="3"/>
      <c r="H22" s="3"/>
      <c r="I22" s="25"/>
      <c r="J22" s="3"/>
      <c r="M22" s="3"/>
      <c r="P22" s="3"/>
    </row>
    <row r="23" spans="1:16" ht="15" x14ac:dyDescent="0.25">
      <c r="A23" s="3"/>
      <c r="B23" s="3"/>
      <c r="C23" s="25"/>
      <c r="D23" s="3"/>
      <c r="E23" s="3"/>
      <c r="F23" s="25"/>
      <c r="G23" s="3"/>
      <c r="H23" s="3"/>
      <c r="I23" s="25"/>
      <c r="J23" s="3"/>
      <c r="M23" s="3"/>
      <c r="P23" s="3"/>
    </row>
    <row r="24" spans="1:16" ht="15" x14ac:dyDescent="0.25">
      <c r="A24" s="3"/>
      <c r="B24" s="3"/>
      <c r="C24" s="25"/>
      <c r="D24" s="3"/>
      <c r="E24" s="3"/>
      <c r="F24" s="25"/>
      <c r="G24" s="3"/>
      <c r="H24" s="3"/>
      <c r="I24" s="25"/>
      <c r="J24" s="3"/>
      <c r="M24" s="3"/>
      <c r="P24" s="3"/>
    </row>
    <row r="25" spans="1:16" ht="15" x14ac:dyDescent="0.25">
      <c r="A25" s="3"/>
      <c r="B25" s="3"/>
      <c r="C25" s="25"/>
      <c r="D25" s="3"/>
      <c r="E25" s="3"/>
      <c r="F25" s="25"/>
      <c r="G25" s="3"/>
      <c r="H25" s="3"/>
      <c r="I25" s="25"/>
      <c r="J25" s="3"/>
      <c r="M25" s="3"/>
      <c r="P25" s="3"/>
    </row>
    <row r="26" spans="1:16" ht="15" x14ac:dyDescent="0.25">
      <c r="A26" s="3"/>
      <c r="B26" s="3"/>
      <c r="C26" s="25"/>
      <c r="D26" s="3"/>
      <c r="E26" s="3"/>
      <c r="F26" s="25"/>
      <c r="G26" s="3"/>
      <c r="H26" s="3"/>
      <c r="I26" s="25"/>
      <c r="J26" s="3"/>
      <c r="M26" s="3"/>
      <c r="P26" s="3"/>
    </row>
    <row r="27" spans="1:16" ht="15" x14ac:dyDescent="0.25">
      <c r="A27" s="3"/>
      <c r="B27" s="3"/>
      <c r="C27" s="25"/>
      <c r="D27" s="3"/>
      <c r="E27" s="3"/>
      <c r="F27" s="25"/>
      <c r="G27" s="3"/>
      <c r="H27" s="3"/>
      <c r="I27" s="25"/>
      <c r="J27" s="3"/>
      <c r="M27" s="3"/>
      <c r="P27" s="3"/>
    </row>
    <row r="28" spans="1:16" ht="15" x14ac:dyDescent="0.25">
      <c r="A28" s="3"/>
      <c r="B28" s="3"/>
      <c r="C28" s="25"/>
      <c r="D28" s="3"/>
      <c r="E28" s="3"/>
      <c r="F28" s="25"/>
      <c r="G28" s="3"/>
      <c r="H28" s="3"/>
      <c r="I28" s="25"/>
      <c r="J28" s="3"/>
      <c r="M28" s="3"/>
      <c r="P28" s="3"/>
    </row>
    <row r="29" spans="1:16" ht="15" x14ac:dyDescent="0.25">
      <c r="A29" s="3"/>
      <c r="B29" s="3"/>
      <c r="C29" s="25"/>
      <c r="D29" s="3"/>
      <c r="E29" s="3"/>
      <c r="F29" s="25"/>
      <c r="G29" s="3"/>
      <c r="H29" s="3"/>
      <c r="I29" s="25"/>
      <c r="J29" s="3"/>
      <c r="M29" s="3"/>
      <c r="P29" s="3"/>
    </row>
    <row r="30" spans="1:16" ht="15" x14ac:dyDescent="0.25">
      <c r="A30" s="3"/>
      <c r="B30" s="3"/>
      <c r="C30" s="25"/>
      <c r="D30" s="3"/>
      <c r="E30" s="3"/>
      <c r="F30" s="25"/>
      <c r="G30" s="3"/>
      <c r="H30" s="3"/>
      <c r="I30" s="25"/>
      <c r="J30" s="3"/>
      <c r="M30" s="3"/>
      <c r="P30" s="3"/>
    </row>
    <row r="31" spans="1:16" ht="15" x14ac:dyDescent="0.25">
      <c r="A31" s="3"/>
      <c r="B31" s="3"/>
      <c r="C31" s="25"/>
      <c r="D31" s="3"/>
      <c r="E31" s="3"/>
      <c r="F31" s="25"/>
      <c r="G31" s="3"/>
      <c r="H31" s="3"/>
      <c r="I31" s="25"/>
      <c r="J31" s="3"/>
      <c r="M31" s="3"/>
      <c r="P31" s="3"/>
    </row>
    <row r="32" spans="1:16" ht="15" x14ac:dyDescent="0.25">
      <c r="A32" s="3"/>
      <c r="B32" s="3"/>
      <c r="C32" s="25"/>
      <c r="D32" s="3"/>
      <c r="E32" s="3"/>
      <c r="F32" s="25"/>
      <c r="G32" s="3"/>
      <c r="H32" s="3"/>
      <c r="I32" s="25"/>
      <c r="J32" s="3"/>
      <c r="M32" s="3"/>
      <c r="P32" s="3"/>
    </row>
    <row r="33" spans="1:16" ht="15" x14ac:dyDescent="0.25">
      <c r="A33" s="3"/>
      <c r="B33" s="3"/>
      <c r="C33" s="25"/>
      <c r="D33" s="3"/>
      <c r="E33" s="3"/>
      <c r="F33" s="25"/>
      <c r="G33" s="3"/>
      <c r="H33" s="3"/>
      <c r="I33" s="25"/>
      <c r="J33" s="3"/>
      <c r="M33" s="3"/>
      <c r="P33" s="3"/>
    </row>
    <row r="34" spans="1:16" ht="15" x14ac:dyDescent="0.25">
      <c r="A34" s="3"/>
      <c r="B34" s="3"/>
      <c r="C34" s="25"/>
      <c r="D34" s="3"/>
      <c r="E34" s="3"/>
      <c r="F34" s="25"/>
      <c r="G34" s="3"/>
      <c r="H34" s="3"/>
      <c r="I34" s="25"/>
      <c r="J34" s="3"/>
      <c r="M34" s="3"/>
      <c r="P34" s="3"/>
    </row>
    <row r="35" spans="1:16" ht="15" x14ac:dyDescent="0.25">
      <c r="A35" s="3"/>
      <c r="B35" s="3"/>
      <c r="C35" s="25"/>
      <c r="D35" s="3"/>
      <c r="E35" s="3"/>
      <c r="F35" s="25"/>
      <c r="G35" s="3"/>
      <c r="H35" s="3"/>
      <c r="I35" s="25"/>
      <c r="J35" s="3"/>
      <c r="M35" s="3"/>
      <c r="P35" s="3"/>
    </row>
    <row r="36" spans="1:16" ht="15" x14ac:dyDescent="0.25">
      <c r="A36" s="3"/>
      <c r="B36" s="3"/>
      <c r="C36" s="25"/>
      <c r="D36" s="3"/>
      <c r="E36" s="3"/>
      <c r="F36" s="25"/>
      <c r="G36" s="3"/>
      <c r="H36" s="3"/>
      <c r="I36" s="25"/>
      <c r="J36" s="3"/>
      <c r="M36" s="3"/>
      <c r="P36" s="3"/>
    </row>
    <row r="37" spans="1:16" ht="15" x14ac:dyDescent="0.25">
      <c r="A37" s="3"/>
      <c r="B37" s="3"/>
      <c r="C37" s="25"/>
      <c r="D37" s="3"/>
      <c r="E37" s="3"/>
      <c r="F37" s="25"/>
      <c r="G37" s="3"/>
      <c r="H37" s="3"/>
      <c r="I37" s="25"/>
      <c r="J37" s="3"/>
      <c r="M37" s="3"/>
      <c r="P37" s="3"/>
    </row>
    <row r="38" spans="1:16" ht="15" x14ac:dyDescent="0.25">
      <c r="A38" s="3"/>
      <c r="B38" s="3"/>
      <c r="C38" s="25"/>
      <c r="D38" s="3"/>
      <c r="E38" s="3"/>
      <c r="F38" s="25"/>
      <c r="G38" s="3"/>
      <c r="H38" s="3"/>
      <c r="I38" s="25"/>
      <c r="J38" s="3"/>
      <c r="M38" s="3"/>
      <c r="P38" s="3"/>
    </row>
    <row r="39" spans="1:16" ht="15" x14ac:dyDescent="0.25">
      <c r="A39" s="3"/>
      <c r="B39" s="3"/>
      <c r="C39" s="25"/>
      <c r="D39" s="3"/>
      <c r="E39" s="3"/>
      <c r="F39" s="25"/>
      <c r="G39" s="3"/>
      <c r="H39" s="3"/>
      <c r="I39" s="25"/>
      <c r="J39" s="3"/>
      <c r="M39" s="3"/>
      <c r="P39" s="3"/>
    </row>
    <row r="40" spans="1:16" ht="15" x14ac:dyDescent="0.25">
      <c r="A40" s="3"/>
      <c r="B40" s="3"/>
      <c r="C40" s="25"/>
      <c r="D40" s="3"/>
      <c r="E40" s="3"/>
      <c r="F40" s="25"/>
      <c r="G40" s="3"/>
      <c r="H40" s="3"/>
      <c r="I40" s="25"/>
      <c r="J40" s="3"/>
      <c r="M40" s="3"/>
      <c r="P40" s="3"/>
    </row>
    <row r="41" spans="1:16" ht="15" x14ac:dyDescent="0.25">
      <c r="A41" s="3"/>
      <c r="B41" s="3"/>
      <c r="C41" s="25"/>
      <c r="D41" s="3"/>
      <c r="E41" s="3"/>
      <c r="F41" s="25"/>
      <c r="G41" s="3"/>
      <c r="H41" s="3"/>
      <c r="I41" s="25"/>
      <c r="J41" s="3"/>
      <c r="M41" s="3"/>
      <c r="P41" s="3"/>
    </row>
    <row r="42" spans="1:16" ht="15" x14ac:dyDescent="0.25">
      <c r="A42" s="3"/>
      <c r="B42" s="3"/>
      <c r="C42" s="25"/>
      <c r="D42" s="3"/>
      <c r="E42" s="3"/>
      <c r="F42" s="25"/>
      <c r="G42" s="3"/>
      <c r="H42" s="3"/>
      <c r="I42" s="25"/>
      <c r="J42" s="3"/>
      <c r="M42" s="3"/>
      <c r="P42" s="3"/>
    </row>
    <row r="43" spans="1:16" ht="15" x14ac:dyDescent="0.25">
      <c r="A43" s="3"/>
      <c r="B43" s="3"/>
      <c r="C43" s="25"/>
      <c r="D43" s="3"/>
      <c r="E43" s="3"/>
      <c r="F43" s="25"/>
      <c r="G43" s="3"/>
      <c r="H43" s="3"/>
      <c r="I43" s="25"/>
      <c r="J43" s="3"/>
      <c r="M43" s="3"/>
      <c r="P43" s="3"/>
    </row>
    <row r="44" spans="1:16" ht="15" x14ac:dyDescent="0.25">
      <c r="A44" s="3"/>
      <c r="B44" s="3"/>
      <c r="C44" s="25"/>
      <c r="D44" s="3"/>
      <c r="E44" s="3"/>
      <c r="F44" s="25"/>
      <c r="G44" s="3"/>
      <c r="H44" s="3"/>
      <c r="I44" s="25"/>
      <c r="J44" s="3"/>
      <c r="M44" s="3"/>
      <c r="P44" s="3"/>
    </row>
    <row r="45" spans="1:16" ht="15" x14ac:dyDescent="0.25">
      <c r="A45" s="3"/>
      <c r="B45" s="3"/>
      <c r="C45" s="25"/>
      <c r="D45" s="3"/>
      <c r="E45" s="3"/>
      <c r="F45" s="25"/>
      <c r="G45" s="3"/>
      <c r="H45" s="3"/>
      <c r="I45" s="25"/>
      <c r="J45" s="3"/>
      <c r="M45" s="3"/>
      <c r="P45" s="3"/>
    </row>
    <row r="46" spans="1:16" ht="15" x14ac:dyDescent="0.25">
      <c r="A46" s="3"/>
      <c r="B46" s="3"/>
      <c r="C46" s="25"/>
      <c r="D46" s="3"/>
      <c r="E46" s="3"/>
      <c r="F46" s="25"/>
      <c r="G46" s="3"/>
      <c r="H46" s="3"/>
      <c r="I46" s="25"/>
      <c r="J46" s="3"/>
      <c r="M46" s="3"/>
      <c r="P46" s="3"/>
    </row>
    <row r="47" spans="1:16" ht="15" x14ac:dyDescent="0.25">
      <c r="A47" s="3"/>
      <c r="B47" s="3"/>
      <c r="C47" s="25"/>
      <c r="D47" s="3"/>
      <c r="E47" s="3"/>
      <c r="F47" s="25"/>
      <c r="G47" s="3"/>
      <c r="H47" s="3"/>
      <c r="I47" s="25"/>
      <c r="J47" s="3"/>
      <c r="M47" s="3"/>
      <c r="P47" s="3"/>
    </row>
    <row r="48" spans="1:16" ht="15" x14ac:dyDescent="0.25">
      <c r="A48" s="3"/>
      <c r="B48" s="3"/>
      <c r="C48" s="25"/>
      <c r="D48" s="3"/>
      <c r="E48" s="3"/>
      <c r="F48" s="25"/>
      <c r="G48" s="3"/>
      <c r="H48" s="3"/>
      <c r="I48" s="25"/>
      <c r="J48" s="3"/>
      <c r="M48" s="3"/>
      <c r="P48" s="3"/>
    </row>
    <row r="49" spans="1:16" ht="15" x14ac:dyDescent="0.25">
      <c r="A49" s="3"/>
      <c r="B49" s="3"/>
      <c r="C49" s="25"/>
      <c r="D49" s="3"/>
      <c r="E49" s="3"/>
      <c r="F49" s="25"/>
      <c r="G49" s="3"/>
      <c r="H49" s="3"/>
      <c r="I49" s="25"/>
      <c r="J49" s="3"/>
      <c r="M49" s="3"/>
      <c r="P49" s="3"/>
    </row>
    <row r="50" spans="1:16" ht="15" x14ac:dyDescent="0.25">
      <c r="A50" s="3"/>
      <c r="B50" s="3"/>
      <c r="C50" s="25"/>
      <c r="D50" s="3"/>
      <c r="E50" s="3"/>
      <c r="F50" s="25"/>
      <c r="G50" s="3"/>
      <c r="H50" s="3"/>
      <c r="I50" s="25"/>
      <c r="J50" s="3"/>
      <c r="M50" s="3"/>
      <c r="P50" s="3"/>
    </row>
    <row r="51" spans="1:16" ht="15" x14ac:dyDescent="0.25">
      <c r="A51" s="3"/>
      <c r="B51" s="3"/>
      <c r="C51" s="25"/>
      <c r="D51" s="3"/>
      <c r="E51" s="3"/>
      <c r="F51" s="25"/>
      <c r="G51" s="3"/>
      <c r="H51" s="3"/>
      <c r="I51" s="25"/>
      <c r="J51" s="3"/>
      <c r="M51" s="3"/>
      <c r="P51" s="3"/>
    </row>
    <row r="52" spans="1:16" ht="15" x14ac:dyDescent="0.25">
      <c r="A52" s="3"/>
      <c r="B52" s="3"/>
      <c r="C52" s="25"/>
      <c r="D52" s="3"/>
      <c r="E52" s="3"/>
      <c r="F52" s="25"/>
      <c r="G52" s="3"/>
      <c r="H52" s="3"/>
      <c r="I52" s="25"/>
      <c r="J52" s="3"/>
      <c r="M52" s="3"/>
      <c r="P52" s="3"/>
    </row>
    <row r="53" spans="1:16" ht="15" x14ac:dyDescent="0.25">
      <c r="A53" s="3"/>
      <c r="B53" s="3"/>
      <c r="C53" s="25"/>
      <c r="D53" s="3"/>
      <c r="E53" s="3"/>
      <c r="F53" s="25"/>
      <c r="G53" s="3"/>
      <c r="H53" s="3"/>
      <c r="I53" s="25"/>
      <c r="J53" s="3"/>
      <c r="M53" s="3"/>
      <c r="P53" s="3"/>
    </row>
    <row r="54" spans="1:16" ht="15" x14ac:dyDescent="0.25">
      <c r="A54" s="3"/>
      <c r="B54" s="3"/>
      <c r="C54" s="25"/>
      <c r="D54" s="3"/>
      <c r="E54" s="3"/>
      <c r="F54" s="25"/>
      <c r="G54" s="3"/>
      <c r="H54" s="3"/>
      <c r="I54" s="25"/>
      <c r="J54" s="3"/>
      <c r="M54" s="3"/>
      <c r="P54" s="3"/>
    </row>
    <row r="55" spans="1:16" ht="15" x14ac:dyDescent="0.25">
      <c r="A55" s="3"/>
      <c r="B55" s="3"/>
      <c r="C55" s="25"/>
      <c r="D55" s="3"/>
      <c r="E55" s="3"/>
      <c r="F55" s="25"/>
      <c r="G55" s="3"/>
      <c r="H55" s="3"/>
      <c r="I55" s="25"/>
      <c r="J55" s="3"/>
      <c r="M55" s="3"/>
      <c r="P55" s="3"/>
    </row>
    <row r="56" spans="1:16" ht="15" x14ac:dyDescent="0.25">
      <c r="A56" s="3"/>
      <c r="B56" s="3"/>
      <c r="C56" s="25"/>
      <c r="D56" s="3"/>
      <c r="E56" s="3"/>
      <c r="F56" s="25"/>
      <c r="G56" s="3"/>
      <c r="H56" s="3"/>
      <c r="I56" s="25"/>
      <c r="J56" s="3"/>
      <c r="M56" s="3"/>
      <c r="P56" s="3"/>
    </row>
    <row r="57" spans="1:16" ht="15" x14ac:dyDescent="0.25">
      <c r="A57" s="3"/>
      <c r="B57" s="3"/>
      <c r="C57" s="25"/>
      <c r="D57" s="3"/>
      <c r="E57" s="3"/>
      <c r="F57" s="25"/>
      <c r="G57" s="3"/>
      <c r="H57" s="3"/>
      <c r="I57" s="25"/>
      <c r="J57" s="3"/>
      <c r="M57" s="3"/>
      <c r="P57" s="3"/>
    </row>
    <row r="58" spans="1:16" ht="15" x14ac:dyDescent="0.25">
      <c r="A58" s="3"/>
      <c r="B58" s="3"/>
      <c r="C58" s="25"/>
      <c r="D58" s="3"/>
      <c r="E58" s="3"/>
      <c r="F58" s="25"/>
      <c r="G58" s="3"/>
      <c r="H58" s="3"/>
      <c r="I58" s="25"/>
      <c r="J58" s="3"/>
      <c r="M58" s="3"/>
      <c r="P58" s="3"/>
    </row>
    <row r="59" spans="1:16" ht="15" x14ac:dyDescent="0.25">
      <c r="A59" s="3"/>
      <c r="B59" s="3"/>
      <c r="C59" s="25"/>
      <c r="D59" s="3"/>
      <c r="E59" s="3"/>
      <c r="F59" s="25"/>
      <c r="G59" s="3"/>
      <c r="H59" s="3"/>
      <c r="I59" s="25"/>
      <c r="J59" s="3"/>
      <c r="M59" s="3"/>
      <c r="P59" s="3"/>
    </row>
    <row r="60" spans="1:16" ht="15" x14ac:dyDescent="0.25">
      <c r="A60" s="3"/>
      <c r="B60" s="3"/>
      <c r="C60" s="25"/>
      <c r="D60" s="3"/>
      <c r="E60" s="3"/>
      <c r="F60" s="25"/>
      <c r="G60" s="3"/>
      <c r="H60" s="3"/>
      <c r="I60" s="25"/>
      <c r="J60" s="3"/>
      <c r="M60" s="3"/>
      <c r="P60" s="3"/>
    </row>
    <row r="61" spans="1:16" ht="15" x14ac:dyDescent="0.25">
      <c r="A61" s="3"/>
      <c r="B61" s="3"/>
      <c r="C61" s="25"/>
      <c r="D61" s="3"/>
      <c r="E61" s="3"/>
      <c r="F61" s="25"/>
      <c r="G61" s="3"/>
      <c r="H61" s="3"/>
      <c r="I61" s="25"/>
      <c r="J61" s="3"/>
      <c r="M61" s="3"/>
      <c r="P61" s="3"/>
    </row>
    <row r="62" spans="1:16" ht="15" x14ac:dyDescent="0.25">
      <c r="A62" s="3"/>
      <c r="B62" s="3"/>
      <c r="C62" s="25"/>
      <c r="D62" s="3"/>
      <c r="E62" s="3"/>
      <c r="F62" s="25"/>
      <c r="G62" s="3"/>
      <c r="H62" s="3"/>
      <c r="I62" s="25"/>
      <c r="J62" s="3"/>
      <c r="M62" s="3"/>
      <c r="P62" s="3"/>
    </row>
    <row r="63" spans="1:16" ht="15" x14ac:dyDescent="0.25">
      <c r="A63" s="3"/>
      <c r="B63" s="3"/>
      <c r="C63" s="25"/>
      <c r="D63" s="3"/>
      <c r="E63" s="3"/>
      <c r="F63" s="25"/>
      <c r="G63" s="3"/>
      <c r="H63" s="3"/>
      <c r="I63" s="25"/>
      <c r="J63" s="3"/>
      <c r="M63" s="3"/>
      <c r="P63" s="3"/>
    </row>
    <row r="64" spans="1:16" ht="15" x14ac:dyDescent="0.25">
      <c r="A64" s="3"/>
      <c r="B64" s="3"/>
      <c r="C64" s="25"/>
      <c r="D64" s="3"/>
      <c r="E64" s="3"/>
      <c r="F64" s="25"/>
      <c r="G64" s="3"/>
      <c r="H64" s="3"/>
      <c r="I64" s="25"/>
      <c r="J64" s="3"/>
      <c r="M64" s="3"/>
      <c r="P64" s="3"/>
    </row>
    <row r="65" spans="1:16" ht="15" x14ac:dyDescent="0.25">
      <c r="A65" s="3"/>
      <c r="B65" s="3"/>
      <c r="C65" s="25"/>
      <c r="D65" s="3"/>
      <c r="E65" s="3"/>
      <c r="F65" s="25"/>
      <c r="G65" s="3"/>
      <c r="H65" s="3"/>
      <c r="I65" s="25"/>
      <c r="J65" s="3"/>
      <c r="M65" s="3"/>
      <c r="P65" s="3"/>
    </row>
    <row r="66" spans="1:16" ht="15" x14ac:dyDescent="0.25">
      <c r="A66" s="3"/>
      <c r="B66" s="3"/>
      <c r="C66" s="25"/>
      <c r="D66" s="3"/>
      <c r="E66" s="3"/>
      <c r="F66" s="25"/>
      <c r="G66" s="3"/>
      <c r="H66" s="3"/>
      <c r="I66" s="25"/>
      <c r="J66" s="3"/>
      <c r="M66" s="3"/>
      <c r="P66" s="3"/>
    </row>
    <row r="67" spans="1:16" ht="15" x14ac:dyDescent="0.25">
      <c r="A67" s="3"/>
      <c r="B67" s="3"/>
      <c r="C67" s="25"/>
      <c r="D67" s="3"/>
      <c r="E67" s="3"/>
      <c r="F67" s="25"/>
      <c r="G67" s="3"/>
      <c r="H67" s="3"/>
      <c r="I67" s="25"/>
      <c r="J67" s="3"/>
      <c r="M67" s="3"/>
      <c r="P67" s="3"/>
    </row>
    <row r="68" spans="1:16" ht="15" x14ac:dyDescent="0.25">
      <c r="A68" s="3"/>
      <c r="B68" s="3"/>
      <c r="C68" s="25"/>
      <c r="D68" s="3"/>
      <c r="E68" s="3"/>
      <c r="F68" s="25"/>
      <c r="G68" s="3"/>
      <c r="H68" s="3"/>
      <c r="I68" s="25"/>
      <c r="J68" s="3"/>
      <c r="M68" s="3"/>
      <c r="P68" s="3"/>
    </row>
    <row r="69" spans="1:16" ht="15" x14ac:dyDescent="0.25">
      <c r="A69" s="3"/>
      <c r="B69" s="3"/>
      <c r="C69" s="25"/>
      <c r="D69" s="3"/>
      <c r="E69" s="3"/>
      <c r="F69" s="25"/>
      <c r="G69" s="3"/>
      <c r="H69" s="3"/>
      <c r="I69" s="25"/>
      <c r="J69" s="3"/>
      <c r="M69" s="3"/>
      <c r="P69" s="3"/>
    </row>
    <row r="70" spans="1:16" ht="15" x14ac:dyDescent="0.25">
      <c r="A70" s="3"/>
      <c r="B70" s="3"/>
      <c r="C70" s="25"/>
      <c r="D70" s="3"/>
      <c r="E70" s="3"/>
      <c r="F70" s="25"/>
      <c r="G70" s="3"/>
      <c r="H70" s="3"/>
      <c r="I70" s="25"/>
      <c r="J70" s="3"/>
      <c r="M70" s="3"/>
      <c r="P70" s="3"/>
    </row>
    <row r="71" spans="1:16" ht="15" x14ac:dyDescent="0.25">
      <c r="A71" s="3"/>
      <c r="B71" s="3"/>
      <c r="C71" s="25"/>
      <c r="D71" s="3"/>
      <c r="E71" s="3"/>
      <c r="F71" s="25"/>
      <c r="G71" s="3"/>
      <c r="H71" s="3"/>
      <c r="I71" s="25"/>
      <c r="J71" s="3"/>
      <c r="M71" s="3"/>
      <c r="P71" s="3"/>
    </row>
    <row r="72" spans="1:16" ht="15" x14ac:dyDescent="0.25">
      <c r="A72" s="3"/>
      <c r="B72" s="3"/>
      <c r="C72" s="25"/>
      <c r="D72" s="3"/>
      <c r="E72" s="3"/>
      <c r="F72" s="25"/>
      <c r="G72" s="3"/>
      <c r="H72" s="3"/>
      <c r="I72" s="25"/>
      <c r="J72" s="3"/>
      <c r="M72" s="3"/>
      <c r="P72" s="3"/>
    </row>
    <row r="73" spans="1:16" ht="15" x14ac:dyDescent="0.25">
      <c r="A73" s="3"/>
      <c r="B73" s="3"/>
      <c r="C73" s="25"/>
      <c r="D73" s="3"/>
      <c r="E73" s="3"/>
      <c r="F73" s="25"/>
      <c r="G73" s="3"/>
      <c r="H73" s="3"/>
      <c r="I73" s="25"/>
      <c r="J73" s="3"/>
      <c r="M73" s="3"/>
      <c r="P73" s="3"/>
    </row>
    <row r="74" spans="1:16" ht="15" x14ac:dyDescent="0.25">
      <c r="A74" s="3"/>
      <c r="B74" s="3"/>
      <c r="C74" s="25"/>
      <c r="D74" s="3"/>
      <c r="E74" s="3"/>
      <c r="F74" s="25"/>
      <c r="G74" s="3"/>
      <c r="H74" s="3"/>
      <c r="I74" s="25"/>
      <c r="J74" s="3"/>
      <c r="M74" s="3"/>
      <c r="P74" s="3"/>
    </row>
    <row r="75" spans="1:16" ht="15" x14ac:dyDescent="0.25">
      <c r="A75" s="3"/>
      <c r="B75" s="3"/>
      <c r="C75" s="25"/>
      <c r="D75" s="3"/>
      <c r="E75" s="3"/>
      <c r="F75" s="25"/>
      <c r="G75" s="3"/>
      <c r="H75" s="3"/>
      <c r="I75" s="25"/>
      <c r="J75" s="3"/>
      <c r="M75" s="3"/>
      <c r="P75" s="3"/>
    </row>
    <row r="76" spans="1:16" ht="15" x14ac:dyDescent="0.25">
      <c r="A76" s="3"/>
      <c r="B76" s="3"/>
      <c r="C76" s="25"/>
      <c r="D76" s="3"/>
      <c r="E76" s="3"/>
      <c r="F76" s="25"/>
      <c r="G76" s="3"/>
      <c r="H76" s="3"/>
      <c r="I76" s="25"/>
      <c r="J76" s="3"/>
      <c r="M76" s="3"/>
      <c r="P76" s="3"/>
    </row>
    <row r="77" spans="1:16" ht="15" x14ac:dyDescent="0.25">
      <c r="A77" s="3"/>
      <c r="B77" s="3"/>
      <c r="C77" s="25"/>
      <c r="D77" s="3"/>
      <c r="E77" s="3"/>
      <c r="F77" s="25"/>
      <c r="G77" s="3"/>
      <c r="H77" s="3"/>
      <c r="I77" s="25"/>
      <c r="J77" s="3"/>
      <c r="M77" s="3"/>
      <c r="P77" s="3"/>
    </row>
    <row r="78" spans="1:16" ht="15" x14ac:dyDescent="0.25">
      <c r="A78" s="3"/>
      <c r="B78" s="3"/>
      <c r="C78" s="25"/>
      <c r="D78" s="3"/>
      <c r="E78" s="3"/>
      <c r="F78" s="25"/>
      <c r="G78" s="3"/>
      <c r="H78" s="3"/>
      <c r="I78" s="25"/>
      <c r="J78" s="3"/>
      <c r="M78" s="3"/>
      <c r="P78" s="3"/>
    </row>
    <row r="79" spans="1:16" ht="15" x14ac:dyDescent="0.25">
      <c r="A79" s="3"/>
      <c r="B79" s="3"/>
      <c r="C79" s="25"/>
      <c r="D79" s="3"/>
      <c r="E79" s="3"/>
      <c r="F79" s="25"/>
      <c r="G79" s="3"/>
      <c r="H79" s="3"/>
      <c r="I79" s="25"/>
      <c r="J79" s="3"/>
      <c r="M79" s="3"/>
      <c r="P79" s="3"/>
    </row>
    <row r="80" spans="1:16" ht="15" x14ac:dyDescent="0.25">
      <c r="A80" s="3"/>
      <c r="B80" s="3"/>
      <c r="C80" s="25"/>
      <c r="D80" s="3"/>
      <c r="E80" s="3"/>
      <c r="F80" s="25"/>
      <c r="G80" s="3"/>
      <c r="H80" s="3"/>
      <c r="I80" s="25"/>
      <c r="J80" s="3"/>
      <c r="M80" s="3"/>
      <c r="P80" s="3"/>
    </row>
    <row r="81" spans="1:16" ht="15" x14ac:dyDescent="0.25">
      <c r="A81" s="3"/>
      <c r="B81" s="3"/>
      <c r="C81" s="25"/>
      <c r="D81" s="3"/>
      <c r="E81" s="3"/>
      <c r="F81" s="25"/>
      <c r="G81" s="3"/>
      <c r="H81" s="3"/>
      <c r="I81" s="25"/>
      <c r="J81" s="3"/>
      <c r="M81" s="3"/>
      <c r="P81" s="3"/>
    </row>
    <row r="82" spans="1:16" ht="15" x14ac:dyDescent="0.25">
      <c r="A82" s="3"/>
      <c r="B82" s="3"/>
      <c r="C82" s="25"/>
      <c r="D82" s="3"/>
      <c r="E82" s="3"/>
      <c r="F82" s="25"/>
      <c r="G82" s="3"/>
      <c r="H82" s="3"/>
      <c r="I82" s="25"/>
      <c r="J82" s="3"/>
      <c r="M82" s="3"/>
      <c r="P82" s="3"/>
    </row>
    <row r="83" spans="1:16" ht="15" x14ac:dyDescent="0.25">
      <c r="A83" s="3"/>
      <c r="B83" s="3"/>
      <c r="C83" s="25"/>
      <c r="D83" s="3"/>
      <c r="E83" s="3"/>
      <c r="F83" s="25"/>
      <c r="G83" s="3"/>
      <c r="H83" s="3"/>
      <c r="I83" s="25"/>
      <c r="J83" s="3"/>
      <c r="M83" s="3"/>
      <c r="P83" s="3"/>
    </row>
    <row r="84" spans="1:16" ht="15" x14ac:dyDescent="0.25">
      <c r="A84" s="3"/>
      <c r="B84" s="3"/>
      <c r="C84" s="25"/>
      <c r="D84" s="3"/>
      <c r="E84" s="3"/>
      <c r="F84" s="25"/>
      <c r="G84" s="3"/>
      <c r="H84" s="3"/>
      <c r="I84" s="25"/>
      <c r="J84" s="3"/>
      <c r="M84" s="3"/>
      <c r="P84" s="3"/>
    </row>
    <row r="85" spans="1:16" ht="15" x14ac:dyDescent="0.25">
      <c r="A85" s="3"/>
      <c r="B85" s="3"/>
      <c r="C85" s="25"/>
      <c r="D85" s="3"/>
      <c r="E85" s="3"/>
      <c r="F85" s="25"/>
      <c r="G85" s="3"/>
      <c r="H85" s="3"/>
      <c r="I85" s="25"/>
      <c r="J85" s="3"/>
      <c r="M85" s="3"/>
      <c r="P85" s="3"/>
    </row>
    <row r="86" spans="1:16" ht="15" x14ac:dyDescent="0.25">
      <c r="A86" s="3"/>
      <c r="B86" s="3"/>
      <c r="C86" s="25"/>
      <c r="D86" s="3"/>
      <c r="E86" s="3"/>
      <c r="F86" s="25"/>
      <c r="G86" s="3"/>
      <c r="H86" s="3"/>
      <c r="I86" s="25"/>
      <c r="J86" s="3"/>
      <c r="M86" s="3"/>
      <c r="P86" s="3"/>
    </row>
    <row r="87" spans="1:16" ht="15" x14ac:dyDescent="0.25">
      <c r="A87" s="3"/>
      <c r="B87" s="3"/>
      <c r="C87" s="25"/>
      <c r="D87" s="3"/>
      <c r="E87" s="3"/>
      <c r="F87" s="25"/>
      <c r="G87" s="3"/>
      <c r="H87" s="3"/>
      <c r="I87" s="25"/>
      <c r="J87" s="3"/>
      <c r="M87" s="3"/>
      <c r="P87" s="3"/>
    </row>
    <row r="88" spans="1:16" ht="15" x14ac:dyDescent="0.25">
      <c r="A88" s="3"/>
      <c r="B88" s="3"/>
      <c r="C88" s="25"/>
      <c r="D88" s="3"/>
      <c r="E88" s="3"/>
      <c r="F88" s="25"/>
      <c r="G88" s="3"/>
      <c r="H88" s="3"/>
      <c r="I88" s="25"/>
      <c r="J88" s="3"/>
      <c r="M88" s="3"/>
      <c r="P88" s="3"/>
    </row>
    <row r="89" spans="1:16" ht="15" x14ac:dyDescent="0.25">
      <c r="A89" s="3"/>
      <c r="B89" s="3"/>
      <c r="C89" s="25"/>
      <c r="D89" s="3"/>
      <c r="E89" s="3"/>
      <c r="F89" s="25"/>
      <c r="G89" s="3"/>
      <c r="H89" s="3"/>
      <c r="I89" s="25"/>
      <c r="J89" s="3"/>
      <c r="M89" s="3"/>
      <c r="P89" s="3"/>
    </row>
    <row r="90" spans="1:16" ht="15" x14ac:dyDescent="0.25">
      <c r="A90" s="3"/>
      <c r="B90" s="3"/>
      <c r="C90" s="25"/>
      <c r="D90" s="3"/>
      <c r="E90" s="3"/>
      <c r="F90" s="25"/>
      <c r="G90" s="3"/>
      <c r="H90" s="3"/>
      <c r="I90" s="25"/>
      <c r="J90" s="3"/>
      <c r="M90" s="3"/>
      <c r="P90" s="3"/>
    </row>
    <row r="91" spans="1:16" ht="15" x14ac:dyDescent="0.25">
      <c r="A91" s="3"/>
      <c r="B91" s="3"/>
      <c r="C91" s="25"/>
      <c r="D91" s="3"/>
      <c r="E91" s="3"/>
      <c r="F91" s="25"/>
      <c r="G91" s="3"/>
      <c r="H91" s="3"/>
      <c r="I91" s="25"/>
      <c r="J91" s="3"/>
      <c r="M91" s="3"/>
      <c r="P91" s="3"/>
    </row>
    <row r="92" spans="1:16" ht="15" x14ac:dyDescent="0.25">
      <c r="A92" s="3"/>
      <c r="B92" s="3"/>
      <c r="C92" s="25"/>
      <c r="D92" s="3"/>
      <c r="E92" s="3"/>
      <c r="F92" s="25"/>
      <c r="G92" s="3"/>
      <c r="H92" s="3"/>
      <c r="I92" s="25"/>
      <c r="J92" s="3"/>
      <c r="M92" s="3"/>
      <c r="P92" s="3"/>
    </row>
    <row r="93" spans="1:16" ht="15" x14ac:dyDescent="0.25">
      <c r="A93" s="3"/>
      <c r="B93" s="3"/>
      <c r="C93" s="25"/>
      <c r="D93" s="3"/>
      <c r="E93" s="3"/>
      <c r="F93" s="25"/>
      <c r="G93" s="3"/>
      <c r="H93" s="3"/>
      <c r="I93" s="25"/>
      <c r="J93" s="3"/>
      <c r="M93" s="3"/>
      <c r="P93" s="3"/>
    </row>
    <row r="94" spans="1:16" ht="15" x14ac:dyDescent="0.25">
      <c r="A94" s="3"/>
      <c r="B94" s="3"/>
      <c r="C94" s="25"/>
      <c r="D94" s="3"/>
      <c r="E94" s="3"/>
      <c r="F94" s="25"/>
      <c r="G94" s="3"/>
      <c r="H94" s="3"/>
      <c r="I94" s="25"/>
      <c r="J94" s="3"/>
      <c r="M94" s="3"/>
      <c r="P94" s="3"/>
    </row>
    <row r="95" spans="1:16" ht="15" x14ac:dyDescent="0.25">
      <c r="A95" s="3"/>
      <c r="B95" s="3"/>
      <c r="C95" s="25"/>
      <c r="D95" s="3"/>
      <c r="E95" s="3"/>
      <c r="F95" s="25"/>
      <c r="G95" s="3"/>
      <c r="H95" s="3"/>
      <c r="I95" s="25"/>
      <c r="J95" s="3"/>
      <c r="M95" s="3"/>
      <c r="P95" s="3"/>
    </row>
    <row r="96" spans="1:16" ht="15" x14ac:dyDescent="0.25">
      <c r="A96" s="3"/>
      <c r="B96" s="3"/>
      <c r="C96" s="25"/>
      <c r="D96" s="3"/>
      <c r="E96" s="3"/>
      <c r="F96" s="25"/>
      <c r="G96" s="3"/>
      <c r="H96" s="3"/>
      <c r="I96" s="25"/>
      <c r="J96" s="3"/>
      <c r="M96" s="3"/>
      <c r="P96" s="3"/>
    </row>
    <row r="97" spans="1:16" ht="15" x14ac:dyDescent="0.25">
      <c r="A97" s="3"/>
      <c r="B97" s="3"/>
      <c r="C97" s="25"/>
      <c r="D97" s="3"/>
      <c r="E97" s="3"/>
      <c r="F97" s="25"/>
      <c r="G97" s="3"/>
      <c r="H97" s="3"/>
      <c r="I97" s="25"/>
      <c r="J97" s="3"/>
      <c r="M97" s="3"/>
      <c r="P97" s="3"/>
    </row>
    <row r="98" spans="1:16" ht="15" x14ac:dyDescent="0.25">
      <c r="A98" s="3"/>
      <c r="B98" s="3"/>
      <c r="C98" s="25"/>
      <c r="D98" s="3"/>
      <c r="E98" s="3"/>
      <c r="F98" s="25"/>
      <c r="G98" s="3"/>
      <c r="H98" s="3"/>
      <c r="I98" s="25"/>
      <c r="J98" s="3"/>
      <c r="M98" s="3"/>
      <c r="P98" s="3"/>
    </row>
    <row r="99" spans="1:16" ht="15" x14ac:dyDescent="0.25">
      <c r="A99" s="3"/>
      <c r="B99" s="3"/>
      <c r="C99" s="25"/>
      <c r="D99" s="3"/>
      <c r="E99" s="3"/>
      <c r="F99" s="25"/>
      <c r="G99" s="3"/>
      <c r="H99" s="3"/>
      <c r="I99" s="25"/>
      <c r="J99" s="3"/>
      <c r="M99" s="3"/>
      <c r="P99" s="3"/>
    </row>
    <row r="100" spans="1:16" ht="15" x14ac:dyDescent="0.25">
      <c r="A100" s="3"/>
      <c r="B100" s="3"/>
      <c r="C100" s="25"/>
      <c r="D100" s="3"/>
      <c r="E100" s="3"/>
      <c r="F100" s="25"/>
      <c r="G100" s="3"/>
      <c r="H100" s="3"/>
      <c r="I100" s="25"/>
      <c r="J100" s="3"/>
      <c r="M100" s="3"/>
      <c r="P100" s="3"/>
    </row>
    <row r="101" spans="1:16" ht="15" x14ac:dyDescent="0.25">
      <c r="A101" s="3"/>
      <c r="B101" s="3"/>
      <c r="C101" s="25"/>
      <c r="D101" s="3"/>
      <c r="E101" s="3"/>
      <c r="F101" s="25"/>
      <c r="G101" s="3"/>
      <c r="H101" s="3"/>
      <c r="I101" s="25"/>
      <c r="J101" s="3"/>
      <c r="M101" s="3"/>
      <c r="P101" s="3"/>
    </row>
    <row r="102" spans="1:16" ht="15" x14ac:dyDescent="0.25">
      <c r="A102" s="3"/>
      <c r="B102" s="3"/>
      <c r="C102" s="25"/>
      <c r="D102" s="3"/>
      <c r="E102" s="3"/>
      <c r="F102" s="25"/>
      <c r="G102" s="3"/>
      <c r="H102" s="3"/>
      <c r="I102" s="25"/>
      <c r="J102" s="3"/>
      <c r="M102" s="3"/>
      <c r="P102" s="3"/>
    </row>
    <row r="103" spans="1:16" ht="15" x14ac:dyDescent="0.25">
      <c r="A103" s="3"/>
      <c r="B103" s="3"/>
      <c r="C103" s="25"/>
      <c r="D103" s="3"/>
      <c r="E103" s="3"/>
      <c r="F103" s="25"/>
      <c r="G103" s="3"/>
      <c r="H103" s="3"/>
      <c r="I103" s="25"/>
      <c r="J103" s="3"/>
      <c r="M103" s="3"/>
      <c r="P103" s="3"/>
    </row>
    <row r="104" spans="1:16" ht="15" x14ac:dyDescent="0.25">
      <c r="A104" s="3"/>
      <c r="B104" s="3"/>
      <c r="C104" s="25"/>
      <c r="D104" s="3"/>
      <c r="E104" s="3"/>
      <c r="F104" s="25"/>
      <c r="G104" s="3"/>
      <c r="H104" s="3"/>
      <c r="I104" s="25"/>
      <c r="J104" s="3"/>
      <c r="M104" s="3"/>
      <c r="P104" s="3"/>
    </row>
    <row r="105" spans="1:16" ht="15" x14ac:dyDescent="0.25">
      <c r="A105" s="3"/>
      <c r="B105" s="3"/>
      <c r="C105" s="25"/>
      <c r="D105" s="3"/>
      <c r="E105" s="3"/>
      <c r="F105" s="25"/>
      <c r="G105" s="3"/>
      <c r="H105" s="3"/>
      <c r="I105" s="25"/>
      <c r="J105" s="3"/>
      <c r="M105" s="3"/>
      <c r="P105" s="3"/>
    </row>
    <row r="106" spans="1:16" ht="15" x14ac:dyDescent="0.25">
      <c r="A106" s="3"/>
      <c r="B106" s="3"/>
      <c r="C106" s="25"/>
      <c r="D106" s="3"/>
      <c r="E106" s="3"/>
      <c r="F106" s="25"/>
      <c r="G106" s="3"/>
      <c r="H106" s="3"/>
      <c r="I106" s="25"/>
      <c r="J106" s="3"/>
      <c r="M106" s="3"/>
      <c r="P106" s="3"/>
    </row>
    <row r="107" spans="1:16" ht="15" x14ac:dyDescent="0.25">
      <c r="A107" s="3"/>
      <c r="B107" s="3"/>
      <c r="C107" s="25"/>
      <c r="D107" s="3"/>
      <c r="E107" s="3"/>
      <c r="F107" s="25"/>
      <c r="G107" s="3"/>
      <c r="H107" s="3"/>
      <c r="I107" s="25"/>
      <c r="J107" s="3"/>
      <c r="M107" s="3"/>
      <c r="P107" s="3"/>
    </row>
    <row r="108" spans="1:16" ht="15" x14ac:dyDescent="0.25">
      <c r="A108" s="3"/>
      <c r="B108" s="3"/>
      <c r="C108" s="25"/>
      <c r="D108" s="3"/>
      <c r="E108" s="3"/>
      <c r="F108" s="25"/>
      <c r="G108" s="3"/>
      <c r="H108" s="3"/>
      <c r="I108" s="25"/>
      <c r="J108" s="3"/>
      <c r="M108" s="3"/>
      <c r="P108" s="3"/>
    </row>
    <row r="109" spans="1:16" ht="15" x14ac:dyDescent="0.25">
      <c r="A109" s="3"/>
      <c r="B109" s="3"/>
      <c r="C109" s="25"/>
      <c r="D109" s="3"/>
      <c r="E109" s="3"/>
      <c r="F109" s="25"/>
      <c r="G109" s="3"/>
      <c r="H109" s="3"/>
      <c r="I109" s="25"/>
      <c r="J109" s="3"/>
      <c r="M109" s="3"/>
      <c r="P109" s="3"/>
    </row>
    <row r="110" spans="1:16" ht="15" x14ac:dyDescent="0.25">
      <c r="A110" s="3"/>
      <c r="B110" s="3"/>
      <c r="C110" s="25"/>
      <c r="D110" s="3"/>
      <c r="E110" s="3"/>
      <c r="F110" s="25"/>
      <c r="G110" s="3"/>
      <c r="H110" s="3"/>
      <c r="I110" s="25"/>
      <c r="J110" s="3"/>
      <c r="M110" s="3"/>
      <c r="P110" s="3"/>
    </row>
    <row r="111" spans="1:16" ht="15" x14ac:dyDescent="0.25">
      <c r="A111" s="3"/>
      <c r="B111" s="3"/>
      <c r="C111" s="25"/>
      <c r="D111" s="3"/>
      <c r="E111" s="3"/>
      <c r="F111" s="25"/>
      <c r="G111" s="3"/>
      <c r="H111" s="3"/>
      <c r="I111" s="25"/>
      <c r="J111" s="3"/>
      <c r="M111" s="3"/>
      <c r="P111" s="3"/>
    </row>
    <row r="112" spans="1:16" ht="15" x14ac:dyDescent="0.25">
      <c r="A112" s="3"/>
      <c r="B112" s="3"/>
      <c r="C112" s="25"/>
      <c r="D112" s="3"/>
      <c r="E112" s="3"/>
      <c r="F112" s="25"/>
      <c r="G112" s="3"/>
      <c r="H112" s="3"/>
      <c r="I112" s="25"/>
      <c r="J112" s="3"/>
      <c r="M112" s="3"/>
      <c r="P112" s="3"/>
    </row>
    <row r="113" spans="1:16" ht="15" x14ac:dyDescent="0.25">
      <c r="A113" s="3"/>
      <c r="B113" s="3"/>
      <c r="C113" s="25"/>
      <c r="D113" s="3"/>
      <c r="E113" s="3"/>
      <c r="F113" s="25"/>
      <c r="G113" s="3"/>
      <c r="H113" s="3"/>
      <c r="I113" s="25"/>
      <c r="J113" s="3"/>
      <c r="M113" s="3"/>
      <c r="P113" s="3"/>
    </row>
    <row r="114" spans="1:16" ht="15" x14ac:dyDescent="0.25">
      <c r="A114" s="3"/>
      <c r="B114" s="3"/>
      <c r="C114" s="25"/>
      <c r="D114" s="3"/>
      <c r="E114" s="3"/>
      <c r="F114" s="25"/>
      <c r="G114" s="3"/>
      <c r="H114" s="3"/>
      <c r="I114" s="25"/>
      <c r="J114" s="3"/>
      <c r="M114" s="3"/>
      <c r="P114" s="3"/>
    </row>
    <row r="115" spans="1:16" ht="15" x14ac:dyDescent="0.25">
      <c r="A115" s="3"/>
      <c r="B115" s="3"/>
      <c r="C115" s="25"/>
      <c r="D115" s="3"/>
      <c r="E115" s="3"/>
      <c r="F115" s="25"/>
      <c r="G115" s="3"/>
      <c r="H115" s="3"/>
      <c r="I115" s="25"/>
      <c r="J115" s="3"/>
      <c r="M115" s="3"/>
      <c r="P115" s="3"/>
    </row>
    <row r="116" spans="1:16" ht="15" x14ac:dyDescent="0.25">
      <c r="A116" s="3"/>
      <c r="B116" s="3"/>
      <c r="C116" s="25"/>
      <c r="D116" s="3"/>
      <c r="E116" s="3"/>
      <c r="F116" s="25"/>
      <c r="G116" s="3"/>
      <c r="H116" s="3"/>
      <c r="I116" s="25"/>
      <c r="J116" s="3"/>
      <c r="M116" s="3"/>
      <c r="P116" s="3"/>
    </row>
    <row r="117" spans="1:16" ht="15" x14ac:dyDescent="0.25">
      <c r="A117" s="3"/>
      <c r="B117" s="3"/>
      <c r="C117" s="25"/>
      <c r="D117" s="3"/>
      <c r="E117" s="3"/>
      <c r="F117" s="25"/>
      <c r="G117" s="3"/>
      <c r="H117" s="3"/>
      <c r="I117" s="25"/>
      <c r="J117" s="3"/>
      <c r="M117" s="3"/>
      <c r="P117" s="3"/>
    </row>
    <row r="118" spans="1:16" ht="15" x14ac:dyDescent="0.25">
      <c r="A118" s="3"/>
      <c r="B118" s="3"/>
      <c r="C118" s="25"/>
      <c r="D118" s="3"/>
      <c r="E118" s="3"/>
      <c r="F118" s="25"/>
      <c r="G118" s="3"/>
      <c r="H118" s="3"/>
      <c r="I118" s="25"/>
      <c r="J118" s="3"/>
      <c r="M118" s="3"/>
      <c r="P118" s="3"/>
    </row>
    <row r="119" spans="1:16" ht="15" x14ac:dyDescent="0.25">
      <c r="A119" s="3"/>
      <c r="B119" s="3"/>
      <c r="C119" s="25"/>
      <c r="D119" s="3"/>
      <c r="E119" s="3"/>
      <c r="F119" s="25"/>
      <c r="G119" s="3"/>
      <c r="H119" s="3"/>
      <c r="I119" s="25"/>
      <c r="J119" s="3"/>
      <c r="M119" s="3"/>
      <c r="P119" s="3"/>
    </row>
    <row r="120" spans="1:16" ht="15" x14ac:dyDescent="0.25">
      <c r="A120" s="3"/>
      <c r="B120" s="3"/>
      <c r="C120" s="25"/>
      <c r="D120" s="3"/>
      <c r="E120" s="3"/>
      <c r="F120" s="25"/>
      <c r="G120" s="3"/>
      <c r="H120" s="3"/>
      <c r="I120" s="25"/>
      <c r="J120" s="3"/>
      <c r="M120" s="3"/>
      <c r="P120" s="3"/>
    </row>
    <row r="121" spans="1:16" ht="15" x14ac:dyDescent="0.25">
      <c r="A121" s="3"/>
      <c r="B121" s="3"/>
      <c r="C121" s="25"/>
      <c r="D121" s="3"/>
      <c r="E121" s="3"/>
      <c r="F121" s="25"/>
      <c r="G121" s="3"/>
      <c r="H121" s="3"/>
      <c r="I121" s="25"/>
      <c r="J121" s="3"/>
      <c r="M121" s="3"/>
      <c r="P121" s="3"/>
    </row>
    <row r="122" spans="1:16" ht="15" x14ac:dyDescent="0.25">
      <c r="A122" s="3"/>
      <c r="B122" s="3"/>
      <c r="C122" s="25"/>
      <c r="D122" s="3"/>
      <c r="E122" s="3"/>
      <c r="F122" s="25"/>
      <c r="G122" s="3"/>
      <c r="H122" s="3"/>
      <c r="I122" s="25"/>
      <c r="J122" s="3"/>
      <c r="M122" s="3"/>
      <c r="P122" s="3"/>
    </row>
    <row r="123" spans="1:16" ht="15" x14ac:dyDescent="0.25">
      <c r="A123" s="3"/>
      <c r="B123" s="3"/>
      <c r="C123" s="25"/>
      <c r="D123" s="3"/>
      <c r="E123" s="3"/>
      <c r="F123" s="25"/>
      <c r="G123" s="3"/>
      <c r="H123" s="3"/>
      <c r="I123" s="25"/>
      <c r="J123" s="3"/>
      <c r="M123" s="3"/>
      <c r="P123" s="3"/>
    </row>
    <row r="124" spans="1:16" ht="15" x14ac:dyDescent="0.25">
      <c r="A124" s="3"/>
      <c r="B124" s="3"/>
      <c r="C124" s="25"/>
      <c r="D124" s="3"/>
      <c r="E124" s="3"/>
      <c r="F124" s="25"/>
      <c r="G124" s="3"/>
      <c r="H124" s="3"/>
      <c r="I124" s="25"/>
      <c r="J124" s="3"/>
      <c r="M124" s="3"/>
      <c r="P124" s="3"/>
    </row>
    <row r="125" spans="1:16" ht="15" x14ac:dyDescent="0.25">
      <c r="A125" s="3"/>
      <c r="B125" s="3"/>
      <c r="C125" s="25"/>
      <c r="D125" s="3"/>
      <c r="E125" s="3"/>
      <c r="F125" s="25"/>
      <c r="G125" s="3"/>
      <c r="H125" s="3"/>
      <c r="I125" s="25"/>
      <c r="J125" s="3"/>
      <c r="M125" s="3"/>
      <c r="P125" s="3"/>
    </row>
    <row r="126" spans="1:16" ht="15" x14ac:dyDescent="0.25">
      <c r="A126" s="3"/>
      <c r="B126" s="3"/>
      <c r="C126" s="25"/>
      <c r="D126" s="3"/>
      <c r="E126" s="3"/>
      <c r="F126" s="25"/>
      <c r="G126" s="3"/>
      <c r="H126" s="3"/>
      <c r="I126" s="25"/>
      <c r="J126" s="3"/>
      <c r="M126" s="3"/>
      <c r="P126" s="3"/>
    </row>
    <row r="127" spans="1:16" ht="15" x14ac:dyDescent="0.25">
      <c r="A127" s="3"/>
      <c r="B127" s="3"/>
      <c r="C127" s="25"/>
      <c r="D127" s="3"/>
      <c r="E127" s="3"/>
      <c r="F127" s="25"/>
      <c r="G127" s="3"/>
      <c r="H127" s="3"/>
      <c r="I127" s="25"/>
      <c r="J127" s="3"/>
      <c r="M127" s="3"/>
      <c r="P127" s="3"/>
    </row>
    <row r="128" spans="1:16" ht="15" x14ac:dyDescent="0.25">
      <c r="A128" s="3"/>
      <c r="B128" s="3"/>
      <c r="C128" s="25"/>
      <c r="D128" s="3"/>
      <c r="E128" s="3"/>
      <c r="F128" s="25"/>
      <c r="G128" s="3"/>
      <c r="H128" s="3"/>
      <c r="I128" s="25"/>
      <c r="J128" s="3"/>
      <c r="M128" s="3"/>
      <c r="P128" s="3"/>
    </row>
    <row r="129" spans="1:16" ht="15" x14ac:dyDescent="0.25">
      <c r="A129" s="3"/>
      <c r="B129" s="3"/>
      <c r="C129" s="25"/>
      <c r="D129" s="3"/>
      <c r="E129" s="3"/>
      <c r="F129" s="25"/>
      <c r="G129" s="3"/>
      <c r="H129" s="3"/>
      <c r="I129" s="25"/>
      <c r="J129" s="3"/>
      <c r="M129" s="3"/>
      <c r="P129" s="3"/>
    </row>
    <row r="130" spans="1:16" ht="15" x14ac:dyDescent="0.25">
      <c r="A130" s="3"/>
      <c r="B130" s="3"/>
      <c r="C130" s="25"/>
      <c r="D130" s="3"/>
      <c r="E130" s="3"/>
      <c r="F130" s="25"/>
      <c r="G130" s="3"/>
      <c r="H130" s="3"/>
      <c r="I130" s="25"/>
      <c r="J130" s="3"/>
      <c r="M130" s="3"/>
      <c r="P130" s="3"/>
    </row>
    <row r="131" spans="1:16" ht="15" x14ac:dyDescent="0.25">
      <c r="A131" s="3"/>
      <c r="B131" s="3"/>
      <c r="C131" s="25"/>
      <c r="D131" s="3"/>
      <c r="E131" s="3"/>
      <c r="F131" s="25"/>
      <c r="G131" s="3"/>
      <c r="H131" s="3"/>
      <c r="I131" s="25"/>
      <c r="J131" s="3"/>
      <c r="M131" s="3"/>
      <c r="P131" s="3"/>
    </row>
    <row r="132" spans="1:16" ht="15" x14ac:dyDescent="0.25">
      <c r="A132" s="3"/>
      <c r="B132" s="3"/>
      <c r="C132" s="25"/>
      <c r="D132" s="3"/>
      <c r="E132" s="3"/>
      <c r="F132" s="25"/>
      <c r="G132" s="3"/>
      <c r="H132" s="3"/>
      <c r="I132" s="25"/>
      <c r="J132" s="3"/>
      <c r="M132" s="3"/>
      <c r="P132" s="3"/>
    </row>
    <row r="133" spans="1:16" ht="15" x14ac:dyDescent="0.25">
      <c r="A133" s="3"/>
      <c r="B133" s="3"/>
      <c r="C133" s="25"/>
      <c r="D133" s="3"/>
      <c r="E133" s="3"/>
      <c r="F133" s="25"/>
      <c r="G133" s="3"/>
      <c r="H133" s="3"/>
      <c r="I133" s="25"/>
      <c r="J133" s="3"/>
      <c r="M133" s="3"/>
      <c r="P133" s="3"/>
    </row>
  </sheetData>
  <mergeCells count="1">
    <mergeCell ref="B4:M5"/>
  </mergeCells>
  <pageMargins left="0.7" right="0.7" top="0.75" bottom="0.75" header="0.3" footer="0.3"/>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
  <sheetViews>
    <sheetView workbookViewId="0">
      <selection activeCell="A12" sqref="A12"/>
    </sheetView>
  </sheetViews>
  <sheetFormatPr defaultRowHeight="12.75" x14ac:dyDescent="0.2"/>
  <cols>
    <col min="1" max="1" width="16.140625" customWidth="1"/>
  </cols>
  <sheetData>
    <row r="1" spans="1:16" ht="19.5" x14ac:dyDescent="0.3">
      <c r="A1" s="230" t="s">
        <v>106</v>
      </c>
      <c r="B1" s="3"/>
      <c r="C1" s="3"/>
      <c r="D1" s="3"/>
      <c r="E1" s="3"/>
      <c r="F1" s="13"/>
      <c r="G1" s="13"/>
      <c r="H1" s="3"/>
      <c r="I1" s="13"/>
      <c r="J1" s="13"/>
      <c r="K1" s="3"/>
      <c r="L1" s="13"/>
      <c r="M1" s="13"/>
      <c r="N1" s="13"/>
      <c r="O1" s="13"/>
      <c r="P1" s="13"/>
    </row>
    <row r="2" spans="1:16" ht="15" x14ac:dyDescent="0.25">
      <c r="A2" s="56" t="s">
        <v>155</v>
      </c>
      <c r="B2" s="13"/>
      <c r="C2" s="13"/>
      <c r="D2" s="3"/>
      <c r="E2" s="13"/>
      <c r="F2" s="13"/>
      <c r="G2" s="13"/>
      <c r="H2" s="13"/>
      <c r="I2" s="13"/>
      <c r="J2" s="13"/>
      <c r="K2" s="13"/>
      <c r="L2" s="13"/>
      <c r="M2" s="13"/>
      <c r="N2" s="13"/>
      <c r="O2" s="13"/>
      <c r="P2" s="13"/>
    </row>
    <row r="3" spans="1:16" ht="15" x14ac:dyDescent="0.25">
      <c r="A3" s="25"/>
      <c r="B3" s="3"/>
      <c r="C3" s="3"/>
      <c r="D3" s="3"/>
      <c r="E3" s="3"/>
      <c r="F3" s="13"/>
      <c r="G3" s="13"/>
      <c r="H3" s="3"/>
      <c r="I3" s="13"/>
      <c r="J3" s="13"/>
      <c r="K3" s="3"/>
      <c r="L3" s="13"/>
      <c r="M3" s="13"/>
      <c r="N3" s="13"/>
      <c r="O3" s="13"/>
      <c r="P3" s="13"/>
    </row>
    <row r="4" spans="1:16" ht="15" x14ac:dyDescent="0.25">
      <c r="A4" s="297" t="s">
        <v>150</v>
      </c>
      <c r="B4" s="140"/>
      <c r="C4" s="357" t="s">
        <v>154</v>
      </c>
      <c r="D4" s="357"/>
      <c r="E4" s="357"/>
      <c r="F4" s="357"/>
      <c r="G4" s="357"/>
      <c r="H4" s="357"/>
      <c r="I4" s="357"/>
      <c r="J4" s="357"/>
      <c r="K4" s="357"/>
      <c r="L4" s="357"/>
      <c r="M4" s="357"/>
      <c r="N4" s="357"/>
      <c r="O4" s="357"/>
      <c r="P4" s="358"/>
    </row>
    <row r="5" spans="1:16" ht="15" x14ac:dyDescent="0.25">
      <c r="A5" s="142"/>
      <c r="B5" s="301"/>
      <c r="C5" s="363"/>
      <c r="D5" s="363"/>
      <c r="E5" s="363"/>
      <c r="F5" s="363"/>
      <c r="G5" s="363"/>
      <c r="H5" s="363"/>
      <c r="I5" s="363"/>
      <c r="J5" s="363"/>
      <c r="K5" s="363"/>
      <c r="L5" s="363"/>
      <c r="M5" s="363"/>
      <c r="N5" s="363"/>
      <c r="O5" s="363"/>
      <c r="P5" s="364"/>
    </row>
    <row r="6" spans="1:16" s="54" customFormat="1" ht="15" x14ac:dyDescent="0.25">
      <c r="A6" s="302"/>
      <c r="B6" s="303"/>
      <c r="C6" s="298"/>
      <c r="D6" s="298"/>
      <c r="E6" s="298"/>
      <c r="F6" s="299"/>
      <c r="G6" s="299"/>
      <c r="H6" s="298"/>
      <c r="I6" s="369" t="s">
        <v>62</v>
      </c>
      <c r="J6" s="369"/>
      <c r="K6" s="298"/>
      <c r="L6" s="299"/>
      <c r="M6" s="299"/>
      <c r="N6" s="299"/>
      <c r="O6" s="299"/>
      <c r="P6" s="300"/>
    </row>
    <row r="7" spans="1:16" s="54" customFormat="1" ht="15" x14ac:dyDescent="0.25">
      <c r="A7" s="257"/>
      <c r="B7" s="304"/>
      <c r="C7" s="361" t="s">
        <v>59</v>
      </c>
      <c r="D7" s="361"/>
      <c r="E7" s="305"/>
      <c r="F7" s="361" t="s">
        <v>63</v>
      </c>
      <c r="G7" s="361"/>
      <c r="H7" s="305"/>
      <c r="I7" s="370"/>
      <c r="J7" s="370"/>
      <c r="K7" s="305"/>
      <c r="L7" s="361" t="s">
        <v>61</v>
      </c>
      <c r="M7" s="361"/>
      <c r="N7" s="306"/>
      <c r="O7" s="361" t="s">
        <v>151</v>
      </c>
      <c r="P7" s="362"/>
    </row>
    <row r="8" spans="1:16" ht="15" x14ac:dyDescent="0.2">
      <c r="A8" s="367" t="s">
        <v>60</v>
      </c>
      <c r="B8" s="57"/>
      <c r="C8" s="365">
        <v>0.35</v>
      </c>
      <c r="D8" s="324"/>
      <c r="E8" s="58"/>
      <c r="F8" s="365">
        <v>0</v>
      </c>
      <c r="G8" s="324"/>
      <c r="H8" s="58"/>
      <c r="I8" s="365">
        <v>0.75</v>
      </c>
      <c r="J8" s="324"/>
      <c r="K8" s="58"/>
      <c r="L8" s="365">
        <v>0.05</v>
      </c>
      <c r="M8" s="324"/>
      <c r="N8" s="59"/>
      <c r="O8" s="365">
        <v>0.3</v>
      </c>
      <c r="P8" s="324"/>
    </row>
    <row r="9" spans="1:16" ht="15" x14ac:dyDescent="0.2">
      <c r="A9" s="368"/>
      <c r="B9" s="60"/>
      <c r="C9" s="366"/>
      <c r="D9" s="366"/>
      <c r="E9" s="61"/>
      <c r="F9" s="366">
        <v>0</v>
      </c>
      <c r="G9" s="366"/>
      <c r="H9" s="61"/>
      <c r="I9" s="366">
        <v>0</v>
      </c>
      <c r="J9" s="366"/>
      <c r="K9" s="61"/>
      <c r="L9" s="366">
        <v>0</v>
      </c>
      <c r="M9" s="366"/>
      <c r="N9" s="62"/>
      <c r="O9" s="366">
        <v>0</v>
      </c>
      <c r="P9" s="366"/>
    </row>
    <row r="11" spans="1:16" ht="15" x14ac:dyDescent="0.25">
      <c r="A11" s="12" t="s">
        <v>153</v>
      </c>
    </row>
    <row r="12" spans="1:16" ht="15" x14ac:dyDescent="0.25">
      <c r="A12" s="12" t="s">
        <v>152</v>
      </c>
    </row>
  </sheetData>
  <mergeCells count="12">
    <mergeCell ref="A8:A9"/>
    <mergeCell ref="I6:J7"/>
    <mergeCell ref="C7:D7"/>
    <mergeCell ref="F7:G7"/>
    <mergeCell ref="L7:M7"/>
    <mergeCell ref="O7:P7"/>
    <mergeCell ref="C4:P5"/>
    <mergeCell ref="C8:D9"/>
    <mergeCell ref="F8:G9"/>
    <mergeCell ref="I8:J9"/>
    <mergeCell ref="L8:M9"/>
    <mergeCell ref="O8:P9"/>
  </mergeCells>
  <pageMargins left="0.7" right="0.7" top="0.75" bottom="0.75" header="0.3" footer="0.3"/>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2</vt:i4>
      </vt:variant>
    </vt:vector>
  </HeadingPairs>
  <TitlesOfParts>
    <vt:vector size="9" baseType="lpstr">
      <vt:lpstr>Summary</vt:lpstr>
      <vt:lpstr>Geographical overview</vt:lpstr>
      <vt:lpstr>Thematic overview</vt:lpstr>
      <vt:lpstr>Own-financing</vt:lpstr>
      <vt:lpstr>Co-financing</vt:lpstr>
      <vt:lpstr>Other activities</vt:lpstr>
      <vt:lpstr>Cross cutting issues</vt:lpstr>
      <vt:lpstr>'Co-financing'!Udskriftsområde</vt:lpstr>
      <vt:lpstr>Summary!Udskriftsområde</vt:lpstr>
    </vt:vector>
  </TitlesOfParts>
  <Company>Udenrigsministeriet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Henriques</dc:creator>
  <cp:lastModifiedBy>Jacob Strange-Thomsen</cp:lastModifiedBy>
  <cp:lastPrinted>2018-04-25T07:54:36Z</cp:lastPrinted>
  <dcterms:created xsi:type="dcterms:W3CDTF">2000-12-20T09:29:33Z</dcterms:created>
  <dcterms:modified xsi:type="dcterms:W3CDTF">2019-10-02T07:10:59Z</dcterms:modified>
</cp:coreProperties>
</file>