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O:\HCE\Partnerskaber\SPa 2.0\SPA-retningslinjer\Sendt til partnere 04032022\"/>
    </mc:Choice>
  </mc:AlternateContent>
  <bookViews>
    <workbookView xWindow="0" yWindow="0" windowWidth="19200" windowHeight="6900" tabRatio="709"/>
  </bookViews>
  <sheets>
    <sheet name="Annex 2 Budget Summary" sheetId="11" r:id="rId1"/>
    <sheet name="Annex 2A Geo., outcome and hum." sheetId="15" r:id="rId2"/>
    <sheet name="Annex 2B Geo. and cost cat." sheetId="4" r:id="rId3"/>
    <sheet name="Annex 2C Fragile context focus" sheetId="18" r:id="rId4"/>
    <sheet name="Annex 2D Additional SPA(top-up)" sheetId="20" r:id="rId5"/>
  </sheets>
  <definedNames>
    <definedName name="_xlnm.Print_Area" localSheetId="0">'Annex 2 Budget Summary'!$A$1:$I$67</definedName>
    <definedName name="_xlnm.Print_Area" localSheetId="1">'Annex 2A Geo., outcome and hum.'!$A$1:$W$68</definedName>
    <definedName name="_xlnm.Print_Area" localSheetId="2">'Annex 2B Geo. and cost cat.'!$A$1:$L$67</definedName>
    <definedName name="_xlnm.Print_Area" localSheetId="3">'Annex 2C Fragile context focus'!$A$1:$K$31</definedName>
  </definedNames>
  <calcPr calcId="162913"/>
</workbook>
</file>

<file path=xl/calcChain.xml><?xml version="1.0" encoding="utf-8"?>
<calcChain xmlns="http://schemas.openxmlformats.org/spreadsheetml/2006/main">
  <c r="H67" i="11" l="1"/>
  <c r="F67" i="11"/>
  <c r="D67" i="11"/>
  <c r="B67" i="11"/>
  <c r="H66" i="11"/>
  <c r="F66" i="11"/>
  <c r="D66" i="11"/>
  <c r="B66" i="11"/>
  <c r="H65" i="11"/>
  <c r="F65" i="11"/>
  <c r="D65" i="11"/>
  <c r="B65" i="11"/>
  <c r="H64" i="11"/>
  <c r="F64" i="11"/>
  <c r="D64" i="11"/>
  <c r="B64" i="11"/>
  <c r="H63" i="11"/>
  <c r="F63" i="11"/>
  <c r="D63" i="11"/>
  <c r="B63" i="11"/>
  <c r="Z29" i="20"/>
  <c r="Y29" i="20"/>
  <c r="V29" i="20"/>
  <c r="T29" i="20"/>
  <c r="S29" i="20"/>
  <c r="P29" i="20"/>
  <c r="N29" i="20"/>
  <c r="M29" i="20"/>
  <c r="J29" i="20"/>
  <c r="H29" i="20"/>
  <c r="G29" i="20"/>
  <c r="D29" i="20"/>
  <c r="Z26" i="20"/>
  <c r="Y26" i="20"/>
  <c r="V26" i="20"/>
  <c r="T26" i="20"/>
  <c r="S26" i="20"/>
  <c r="P26" i="20"/>
  <c r="N26" i="20"/>
  <c r="M26" i="20"/>
  <c r="J26" i="20"/>
  <c r="H26" i="20"/>
  <c r="G26" i="20"/>
  <c r="D26" i="20"/>
  <c r="B62" i="11" l="1"/>
  <c r="L54" i="4"/>
  <c r="J54" i="4"/>
  <c r="H54" i="4"/>
  <c r="F54" i="4"/>
  <c r="L33" i="4"/>
  <c r="J33" i="4"/>
  <c r="H33" i="4"/>
  <c r="F33" i="4"/>
  <c r="B45" i="11" l="1"/>
  <c r="D45" i="11"/>
  <c r="F45" i="11"/>
  <c r="H45" i="11"/>
  <c r="B51" i="11"/>
  <c r="D51" i="11"/>
  <c r="F51" i="11"/>
  <c r="H51" i="11"/>
  <c r="F62" i="11" l="1"/>
  <c r="F58" i="4" l="1"/>
  <c r="F9" i="4"/>
  <c r="F15" i="4"/>
  <c r="F21" i="4"/>
  <c r="F27" i="4"/>
  <c r="F36" i="4"/>
  <c r="F42" i="4"/>
  <c r="F48" i="4"/>
  <c r="F59" i="4"/>
  <c r="F60" i="4"/>
  <c r="F61" i="4"/>
  <c r="F62" i="4"/>
  <c r="D62" i="11" l="1"/>
  <c r="H62" i="11"/>
  <c r="M9" i="20" l="1"/>
  <c r="N9" i="20"/>
  <c r="S9" i="20"/>
  <c r="T9" i="20"/>
  <c r="Y9" i="20"/>
  <c r="Z9" i="20" s="1"/>
  <c r="M10" i="20"/>
  <c r="N10" i="20"/>
  <c r="S10" i="20"/>
  <c r="T10" i="20" s="1"/>
  <c r="Y10" i="20"/>
  <c r="Z10" i="20"/>
  <c r="M11" i="20"/>
  <c r="N11" i="20" s="1"/>
  <c r="S11" i="20"/>
  <c r="T11" i="20" s="1"/>
  <c r="Y11" i="20"/>
  <c r="Z11" i="20" s="1"/>
  <c r="M12" i="20"/>
  <c r="N12" i="20"/>
  <c r="S12" i="20"/>
  <c r="T12" i="20" s="1"/>
  <c r="Y12" i="20"/>
  <c r="Z12" i="20"/>
  <c r="M13" i="20"/>
  <c r="N13" i="20" s="1"/>
  <c r="S13" i="20"/>
  <c r="T13" i="20" s="1"/>
  <c r="Y13" i="20"/>
  <c r="Z13" i="20" s="1"/>
  <c r="M14" i="20"/>
  <c r="N14" i="20" s="1"/>
  <c r="S14" i="20"/>
  <c r="T14" i="20" s="1"/>
  <c r="Y14" i="20"/>
  <c r="Z14" i="20"/>
  <c r="J15" i="20"/>
  <c r="P15" i="20"/>
  <c r="P16" i="20" s="1"/>
  <c r="V15" i="20"/>
  <c r="Y15" i="20"/>
  <c r="M19" i="20"/>
  <c r="N19" i="20" s="1"/>
  <c r="S19" i="20"/>
  <c r="T19" i="20"/>
  <c r="Y19" i="20"/>
  <c r="Z19" i="20" s="1"/>
  <c r="M20" i="20"/>
  <c r="N20" i="20"/>
  <c r="S20" i="20"/>
  <c r="T20" i="20" s="1"/>
  <c r="Y20" i="20"/>
  <c r="M21" i="20"/>
  <c r="N21" i="20" s="1"/>
  <c r="S21" i="20"/>
  <c r="T21" i="20"/>
  <c r="Y21" i="20"/>
  <c r="Z21" i="20" s="1"/>
  <c r="M22" i="20"/>
  <c r="N22" i="20"/>
  <c r="S22" i="20"/>
  <c r="T22" i="20" s="1"/>
  <c r="Y22" i="20"/>
  <c r="Z22" i="20" s="1"/>
  <c r="M23" i="20"/>
  <c r="N23" i="20" s="1"/>
  <c r="S23" i="20"/>
  <c r="T23" i="20" s="1"/>
  <c r="Y23" i="20"/>
  <c r="Z23" i="20" s="1"/>
  <c r="M24" i="20"/>
  <c r="N24" i="20" s="1"/>
  <c r="S24" i="20"/>
  <c r="T24" i="20" s="1"/>
  <c r="Y24" i="20"/>
  <c r="Z24" i="20" s="1"/>
  <c r="J25" i="20"/>
  <c r="P25" i="20"/>
  <c r="P28" i="20" s="1"/>
  <c r="F11" i="11" s="1"/>
  <c r="S25" i="20"/>
  <c r="R25" i="20" s="1"/>
  <c r="V25" i="20"/>
  <c r="G24" i="20"/>
  <c r="H24" i="20" s="1"/>
  <c r="G23" i="20"/>
  <c r="H23" i="20" s="1"/>
  <c r="G22" i="20"/>
  <c r="H22" i="20" s="1"/>
  <c r="G21" i="20"/>
  <c r="H21" i="20" s="1"/>
  <c r="G20" i="20"/>
  <c r="H20" i="20" s="1"/>
  <c r="G19" i="20"/>
  <c r="H19" i="20" s="1"/>
  <c r="G10" i="20"/>
  <c r="H10" i="20"/>
  <c r="G11" i="20"/>
  <c r="H11" i="20" s="1"/>
  <c r="G12" i="20"/>
  <c r="H12" i="20" s="1"/>
  <c r="G13" i="20"/>
  <c r="H13" i="20" s="1"/>
  <c r="G14" i="20"/>
  <c r="H14" i="20"/>
  <c r="G9" i="20"/>
  <c r="K25" i="18"/>
  <c r="K8" i="18"/>
  <c r="K17" i="18"/>
  <c r="K22" i="18"/>
  <c r="K21" i="18"/>
  <c r="K20" i="18"/>
  <c r="K19" i="18"/>
  <c r="K18" i="18"/>
  <c r="V28" i="20" l="1"/>
  <c r="H11" i="11" s="1"/>
  <c r="V16" i="20"/>
  <c r="S15" i="20"/>
  <c r="S28" i="20" s="1"/>
  <c r="R28" i="20" s="1"/>
  <c r="Y25" i="20"/>
  <c r="X25" i="20" s="1"/>
  <c r="G15" i="20"/>
  <c r="G16" i="20" s="1"/>
  <c r="Z20" i="20"/>
  <c r="M25" i="20"/>
  <c r="L25" i="20" s="1"/>
  <c r="J28" i="20"/>
  <c r="D11" i="11" s="1"/>
  <c r="J16" i="20"/>
  <c r="N25" i="20"/>
  <c r="T15" i="20"/>
  <c r="T16" i="20" s="1"/>
  <c r="N15" i="20"/>
  <c r="N16" i="20" s="1"/>
  <c r="Y28" i="20"/>
  <c r="X28" i="20" s="1"/>
  <c r="Y16" i="20"/>
  <c r="Z25" i="20"/>
  <c r="T25" i="20"/>
  <c r="Z15" i="20"/>
  <c r="Z16" i="20" s="1"/>
  <c r="M15" i="20"/>
  <c r="M16" i="20" s="1"/>
  <c r="H9" i="20"/>
  <c r="H15" i="20" s="1"/>
  <c r="H16" i="20" s="1"/>
  <c r="R15" i="20"/>
  <c r="T28" i="20"/>
  <c r="N28" i="20"/>
  <c r="X15" i="20"/>
  <c r="H25" i="20"/>
  <c r="G25" i="20"/>
  <c r="G28" i="20" s="1"/>
  <c r="S16" i="20" l="1"/>
  <c r="Z28" i="20"/>
  <c r="L15" i="20"/>
  <c r="M28" i="20"/>
  <c r="L28" i="20" s="1"/>
  <c r="H28" i="20"/>
  <c r="F26" i="18" l="1"/>
  <c r="G26" i="18"/>
  <c r="H26" i="18"/>
  <c r="I26" i="18"/>
  <c r="J26" i="18"/>
  <c r="K26" i="18"/>
  <c r="D26" i="18"/>
  <c r="J23" i="18"/>
  <c r="H23" i="18"/>
  <c r="F23" i="18"/>
  <c r="D23" i="18"/>
  <c r="F14" i="18"/>
  <c r="H14" i="18"/>
  <c r="J14" i="18"/>
  <c r="D14" i="18"/>
  <c r="D25" i="20"/>
  <c r="F25" i="20" s="1"/>
  <c r="D15" i="20"/>
  <c r="F15" i="20" l="1"/>
  <c r="D16" i="20"/>
  <c r="D28" i="20"/>
  <c r="F28" i="20" l="1"/>
  <c r="B11" i="11"/>
  <c r="B15" i="11" s="1"/>
  <c r="J58" i="15"/>
  <c r="O58" i="15"/>
  <c r="T58" i="15"/>
  <c r="J59" i="15"/>
  <c r="O59" i="15"/>
  <c r="T59" i="15"/>
  <c r="J60" i="15"/>
  <c r="O60" i="15"/>
  <c r="T60" i="15"/>
  <c r="J61" i="15"/>
  <c r="O61" i="15"/>
  <c r="T61" i="15"/>
  <c r="J62" i="15"/>
  <c r="O62" i="15"/>
  <c r="T62" i="15"/>
  <c r="E59" i="15"/>
  <c r="E60" i="15"/>
  <c r="E61" i="15"/>
  <c r="E62" i="15"/>
  <c r="E58" i="15"/>
  <c r="G64" i="4" l="1"/>
  <c r="I64" i="4"/>
  <c r="K64" i="4"/>
  <c r="J64" i="15"/>
  <c r="L64" i="15" s="1"/>
  <c r="M64" i="15" s="1"/>
  <c r="O64" i="15"/>
  <c r="Q64" i="15" s="1"/>
  <c r="R64" i="15" s="1"/>
  <c r="T64" i="15"/>
  <c r="V64" i="15" s="1"/>
  <c r="W64" i="15" s="1"/>
  <c r="G58" i="4"/>
  <c r="I58" i="4"/>
  <c r="K58" i="4"/>
  <c r="G59" i="4"/>
  <c r="D41" i="11" s="1"/>
  <c r="I59" i="4"/>
  <c r="F41" i="11" s="1"/>
  <c r="K59" i="4"/>
  <c r="G60" i="4"/>
  <c r="D42" i="11" s="1"/>
  <c r="I60" i="4"/>
  <c r="F42" i="11" s="1"/>
  <c r="K60" i="4"/>
  <c r="H42" i="11" s="1"/>
  <c r="G61" i="4"/>
  <c r="D43" i="11" s="1"/>
  <c r="I61" i="4"/>
  <c r="K61" i="4"/>
  <c r="H43" i="11" s="1"/>
  <c r="G62" i="4"/>
  <c r="D44" i="11" s="1"/>
  <c r="I62" i="4"/>
  <c r="K62" i="4"/>
  <c r="H44" i="11" s="1"/>
  <c r="E59" i="4"/>
  <c r="B41" i="11" s="1"/>
  <c r="E60" i="4"/>
  <c r="B42" i="11" s="1"/>
  <c r="E61" i="4"/>
  <c r="B43" i="11" s="1"/>
  <c r="E62" i="4"/>
  <c r="B44" i="11" s="1"/>
  <c r="E58" i="4"/>
  <c r="H41" i="11"/>
  <c r="F44" i="11"/>
  <c r="T6" i="15"/>
  <c r="I22" i="18" l="1"/>
  <c r="I18" i="18"/>
  <c r="I21" i="18"/>
  <c r="I19" i="18"/>
  <c r="I20" i="18"/>
  <c r="I17" i="18"/>
  <c r="E26" i="18"/>
  <c r="E20" i="18"/>
  <c r="E19" i="18"/>
  <c r="E21" i="18"/>
  <c r="E17" i="18"/>
  <c r="E22" i="18"/>
  <c r="E18" i="18"/>
  <c r="G21" i="18"/>
  <c r="G17" i="18"/>
  <c r="G22" i="18"/>
  <c r="G18" i="18"/>
  <c r="G20" i="18"/>
  <c r="G19" i="18"/>
  <c r="G8" i="18"/>
  <c r="G12" i="18"/>
  <c r="K13" i="18"/>
  <c r="K10" i="18"/>
  <c r="K12" i="18"/>
  <c r="K9" i="18"/>
  <c r="K11" i="18"/>
  <c r="I8" i="18"/>
  <c r="I12" i="18"/>
  <c r="I9" i="18"/>
  <c r="I13" i="18"/>
  <c r="I10" i="18"/>
  <c r="I25" i="18"/>
  <c r="I11" i="18"/>
  <c r="G9" i="18"/>
  <c r="G13" i="18"/>
  <c r="G10" i="18"/>
  <c r="G25" i="18"/>
  <c r="G11" i="18"/>
  <c r="E8" i="18"/>
  <c r="E11" i="18"/>
  <c r="E25" i="18"/>
  <c r="E10" i="18"/>
  <c r="E13" i="18"/>
  <c r="E9" i="18"/>
  <c r="E12" i="18"/>
  <c r="F43" i="11"/>
  <c r="K27" i="4"/>
  <c r="I27" i="4"/>
  <c r="G27" i="4"/>
  <c r="E27" i="4"/>
  <c r="T27" i="15"/>
  <c r="O27" i="15"/>
  <c r="J27" i="15"/>
  <c r="E27" i="15"/>
  <c r="G27" i="15" s="1"/>
  <c r="H27" i="15" s="1"/>
  <c r="V27" i="15" l="1"/>
  <c r="W27" i="15" s="1"/>
  <c r="Q27" i="15"/>
  <c r="R27" i="15" s="1"/>
  <c r="L27" i="15"/>
  <c r="M27" i="15" s="1"/>
  <c r="B20" i="11"/>
  <c r="H21" i="11"/>
  <c r="D22" i="11"/>
  <c r="B21" i="11"/>
  <c r="B22" i="11"/>
  <c r="H24" i="11"/>
  <c r="F24" i="11"/>
  <c r="D24" i="11"/>
  <c r="B24" i="11"/>
  <c r="H23" i="11"/>
  <c r="F23" i="11"/>
  <c r="D23" i="11"/>
  <c r="B23" i="11"/>
  <c r="H20" i="11"/>
  <c r="F20" i="11"/>
  <c r="D20" i="11"/>
  <c r="T48" i="15"/>
  <c r="V48" i="15" s="1"/>
  <c r="W48" i="15" s="1"/>
  <c r="O48" i="15"/>
  <c r="Q48" i="15" s="1"/>
  <c r="R48" i="15" s="1"/>
  <c r="J48" i="15"/>
  <c r="L48" i="15" s="1"/>
  <c r="M48" i="15" s="1"/>
  <c r="E48" i="15"/>
  <c r="G48" i="15" s="1"/>
  <c r="H48" i="15" s="1"/>
  <c r="T42" i="15"/>
  <c r="V42" i="15" s="1"/>
  <c r="O42" i="15"/>
  <c r="Q42" i="15" s="1"/>
  <c r="J42" i="15"/>
  <c r="L42" i="15" s="1"/>
  <c r="E42" i="15"/>
  <c r="G42" i="15" s="1"/>
  <c r="T36" i="15"/>
  <c r="O36" i="15"/>
  <c r="J36" i="15"/>
  <c r="E36" i="15"/>
  <c r="G36" i="15" s="1"/>
  <c r="T21" i="15"/>
  <c r="V21" i="15" s="1"/>
  <c r="W21" i="15" s="1"/>
  <c r="O21" i="15"/>
  <c r="Q21" i="15" s="1"/>
  <c r="R21" i="15" s="1"/>
  <c r="J21" i="15"/>
  <c r="L21" i="15" s="1"/>
  <c r="M21" i="15" s="1"/>
  <c r="E21" i="15"/>
  <c r="G21" i="15" s="1"/>
  <c r="H21" i="15" s="1"/>
  <c r="T15" i="15"/>
  <c r="V15" i="15" s="1"/>
  <c r="W15" i="15" s="1"/>
  <c r="O15" i="15"/>
  <c r="Q15" i="15" s="1"/>
  <c r="R15" i="15" s="1"/>
  <c r="J15" i="15"/>
  <c r="L15" i="15" s="1"/>
  <c r="M15" i="15" s="1"/>
  <c r="E15" i="15"/>
  <c r="G15" i="15" s="1"/>
  <c r="H15" i="15" s="1"/>
  <c r="T9" i="15"/>
  <c r="O9" i="15"/>
  <c r="Q9" i="15" s="1"/>
  <c r="R9" i="15" s="1"/>
  <c r="R33" i="15" s="1"/>
  <c r="J9" i="15"/>
  <c r="L9" i="15" s="1"/>
  <c r="M9" i="15" s="1"/>
  <c r="M33" i="15" s="1"/>
  <c r="E9" i="15"/>
  <c r="G9" i="15" s="1"/>
  <c r="H9" i="15" s="1"/>
  <c r="H33" i="15" s="1"/>
  <c r="B26" i="11" l="1"/>
  <c r="H36" i="15"/>
  <c r="G54" i="15"/>
  <c r="G33" i="15"/>
  <c r="Q36" i="15"/>
  <c r="R36" i="15" s="1"/>
  <c r="Q33" i="15"/>
  <c r="L36" i="15"/>
  <c r="M36" i="15"/>
  <c r="L33" i="15"/>
  <c r="T33" i="15"/>
  <c r="V9" i="15"/>
  <c r="V36" i="15"/>
  <c r="V54" i="15" s="1"/>
  <c r="W36" i="15"/>
  <c r="W42" i="15"/>
  <c r="R42" i="15"/>
  <c r="M42" i="15"/>
  <c r="L54" i="15"/>
  <c r="H42" i="15"/>
  <c r="J33" i="15"/>
  <c r="O33" i="15"/>
  <c r="E33" i="15"/>
  <c r="E54" i="15"/>
  <c r="H22" i="11"/>
  <c r="H26" i="11" s="1"/>
  <c r="F21" i="11"/>
  <c r="F22" i="11"/>
  <c r="D21" i="11"/>
  <c r="D26" i="11" s="1"/>
  <c r="O54" i="15"/>
  <c r="J54" i="15"/>
  <c r="T54" i="15"/>
  <c r="F26" i="11" l="1"/>
  <c r="G25" i="11" s="1"/>
  <c r="E26" i="11"/>
  <c r="E25" i="11"/>
  <c r="G26" i="11"/>
  <c r="I26" i="11"/>
  <c r="I25" i="11"/>
  <c r="C25" i="11"/>
  <c r="C26" i="11"/>
  <c r="B31" i="11"/>
  <c r="B33" i="11" s="1"/>
  <c r="B58" i="11" s="1"/>
  <c r="C21" i="11"/>
  <c r="C20" i="11"/>
  <c r="C22" i="11"/>
  <c r="C24" i="11"/>
  <c r="C23" i="11"/>
  <c r="R54" i="15"/>
  <c r="R56" i="15" s="1"/>
  <c r="R66" i="15" s="1"/>
  <c r="Q54" i="15"/>
  <c r="L56" i="15"/>
  <c r="L66" i="15" s="1"/>
  <c r="H54" i="15"/>
  <c r="H56" i="15" s="1"/>
  <c r="G56" i="15"/>
  <c r="M54" i="15"/>
  <c r="M56" i="15" s="1"/>
  <c r="M66" i="15" s="1"/>
  <c r="W54" i="15"/>
  <c r="W9" i="15"/>
  <c r="W33" i="15" s="1"/>
  <c r="V33" i="15"/>
  <c r="V56" i="15" s="1"/>
  <c r="V66" i="15" s="1"/>
  <c r="U54" i="15"/>
  <c r="P54" i="15"/>
  <c r="Q56" i="15"/>
  <c r="Q66" i="15" s="1"/>
  <c r="K54" i="15"/>
  <c r="F54" i="15"/>
  <c r="E56" i="15"/>
  <c r="O56" i="15"/>
  <c r="T56" i="15"/>
  <c r="J56" i="15"/>
  <c r="F56" i="15" l="1"/>
  <c r="W56" i="15"/>
  <c r="W66" i="15" s="1"/>
  <c r="T66" i="15"/>
  <c r="U66" i="15" s="1"/>
  <c r="U56" i="15"/>
  <c r="O66" i="15"/>
  <c r="P66" i="15" s="1"/>
  <c r="P56" i="15"/>
  <c r="J66" i="15"/>
  <c r="K66" i="15" s="1"/>
  <c r="K56" i="15"/>
  <c r="I9" i="4" l="1"/>
  <c r="I15" i="4"/>
  <c r="I21" i="4"/>
  <c r="I36" i="4"/>
  <c r="I42" i="4"/>
  <c r="I48" i="4"/>
  <c r="K48" i="4"/>
  <c r="G48" i="4"/>
  <c r="E48" i="4"/>
  <c r="K21" i="4"/>
  <c r="G21" i="4"/>
  <c r="E21" i="4"/>
  <c r="I33" i="4" l="1"/>
  <c r="J27" i="4" s="1"/>
  <c r="B40" i="11"/>
  <c r="B57" i="11" s="1"/>
  <c r="F40" i="11"/>
  <c r="I54" i="4"/>
  <c r="H40" i="11"/>
  <c r="D40" i="11"/>
  <c r="G23" i="11" l="1"/>
  <c r="G24" i="11"/>
  <c r="G20" i="11"/>
  <c r="G22" i="11"/>
  <c r="G21" i="11"/>
  <c r="F31" i="11"/>
  <c r="F33" i="11" s="1"/>
  <c r="F57" i="11" s="1"/>
  <c r="I56" i="4"/>
  <c r="J21" i="4"/>
  <c r="F49" i="11"/>
  <c r="J36" i="4"/>
  <c r="F50" i="11"/>
  <c r="J48" i="4"/>
  <c r="J42" i="4"/>
  <c r="J9" i="4"/>
  <c r="J15" i="4"/>
  <c r="D31" i="11" l="1"/>
  <c r="D33" i="11" s="1"/>
  <c r="D57" i="11" s="1"/>
  <c r="E20" i="11"/>
  <c r="E23" i="11"/>
  <c r="E24" i="11"/>
  <c r="E22" i="11"/>
  <c r="E21" i="11"/>
  <c r="I22" i="11"/>
  <c r="I21" i="11"/>
  <c r="I24" i="11"/>
  <c r="I20" i="11"/>
  <c r="I23" i="11"/>
  <c r="F58" i="11"/>
  <c r="H31" i="11"/>
  <c r="I66" i="4"/>
  <c r="J58" i="4"/>
  <c r="J60" i="4"/>
  <c r="J62" i="4"/>
  <c r="J61" i="4"/>
  <c r="J59" i="4"/>
  <c r="H33" i="11" l="1"/>
  <c r="H57" i="11" s="1"/>
  <c r="D58" i="11"/>
  <c r="K6" i="4"/>
  <c r="H58" i="11" l="1"/>
  <c r="K42" i="4"/>
  <c r="K36" i="4"/>
  <c r="K15" i="4"/>
  <c r="K9" i="4"/>
  <c r="G42" i="4"/>
  <c r="G36" i="4"/>
  <c r="G15" i="4"/>
  <c r="G9" i="4"/>
  <c r="K33" i="4" l="1"/>
  <c r="L27" i="4" s="1"/>
  <c r="G33" i="4"/>
  <c r="H27" i="4" s="1"/>
  <c r="G54" i="4"/>
  <c r="D50" i="11" s="1"/>
  <c r="K54" i="4"/>
  <c r="H50" i="11" s="1"/>
  <c r="D49" i="11" l="1"/>
  <c r="K56" i="4"/>
  <c r="G56" i="4"/>
  <c r="L15" i="4"/>
  <c r="H49" i="11"/>
  <c r="L9" i="4"/>
  <c r="H15" i="4"/>
  <c r="L36" i="4"/>
  <c r="H36" i="4"/>
  <c r="H9" i="4"/>
  <c r="L21" i="4"/>
  <c r="H21" i="4"/>
  <c r="H42" i="4"/>
  <c r="L48" i="4"/>
  <c r="L42" i="4"/>
  <c r="H48" i="4"/>
  <c r="K66" i="4" l="1"/>
  <c r="L59" i="4"/>
  <c r="L61" i="4"/>
  <c r="L62" i="4"/>
  <c r="L58" i="4"/>
  <c r="L60" i="4"/>
  <c r="G66" i="4"/>
  <c r="H58" i="4"/>
  <c r="H59" i="4"/>
  <c r="H61" i="4"/>
  <c r="H60" i="4"/>
  <c r="H62" i="4"/>
  <c r="E42" i="4"/>
  <c r="E36" i="4"/>
  <c r="E15" i="4"/>
  <c r="E9" i="4"/>
  <c r="E33" i="4" l="1"/>
  <c r="D52" i="11"/>
  <c r="E51" i="11" s="1"/>
  <c r="H52" i="11"/>
  <c r="I51" i="11" s="1"/>
  <c r="E54" i="4"/>
  <c r="E56" i="4" l="1"/>
  <c r="E50" i="11"/>
  <c r="E49" i="11"/>
  <c r="I50" i="11"/>
  <c r="I49" i="11"/>
  <c r="B50" i="11"/>
  <c r="B49" i="11"/>
  <c r="H46" i="11" l="1"/>
  <c r="D46" i="11"/>
  <c r="I52" i="11" l="1"/>
  <c r="I45" i="11"/>
  <c r="E52" i="11"/>
  <c r="E45" i="11"/>
  <c r="E41" i="11"/>
  <c r="E42" i="11"/>
  <c r="E43" i="11"/>
  <c r="E44" i="11"/>
  <c r="I41" i="11"/>
  <c r="I42" i="11"/>
  <c r="I43" i="11"/>
  <c r="I44" i="11"/>
  <c r="F52" i="11"/>
  <c r="G51" i="11" s="1"/>
  <c r="E46" i="11"/>
  <c r="E40" i="11"/>
  <c r="I46" i="11"/>
  <c r="I40" i="11"/>
  <c r="F46" i="11"/>
  <c r="G45" i="11" s="1"/>
  <c r="G52" i="11" l="1"/>
  <c r="G41" i="11"/>
  <c r="G42" i="11"/>
  <c r="G43" i="11"/>
  <c r="G44" i="11"/>
  <c r="G49" i="11"/>
  <c r="G50" i="11"/>
  <c r="G46" i="11"/>
  <c r="G40" i="11"/>
  <c r="B46" i="11"/>
  <c r="C45" i="11" s="1"/>
  <c r="B52" i="11"/>
  <c r="C51" i="11" s="1"/>
  <c r="E64" i="15"/>
  <c r="E64" i="4"/>
  <c r="E66" i="4" s="1"/>
  <c r="C52" i="11" l="1"/>
  <c r="E66" i="15"/>
  <c r="G64" i="15"/>
  <c r="C44" i="11"/>
  <c r="C41" i="11"/>
  <c r="C46" i="11"/>
  <c r="C43" i="11"/>
  <c r="C40" i="11"/>
  <c r="C42" i="11"/>
  <c r="C50" i="11"/>
  <c r="C49" i="11"/>
  <c r="H64" i="15" l="1"/>
  <c r="H66" i="15" s="1"/>
  <c r="G66" i="15"/>
  <c r="B35" i="11"/>
  <c r="D12" i="11" s="1"/>
  <c r="F66" i="15" l="1"/>
  <c r="D15" i="11"/>
  <c r="D35" i="11" s="1"/>
  <c r="B59" i="11"/>
  <c r="F12" i="11" l="1"/>
  <c r="F15" i="11" s="1"/>
  <c r="F35" i="11" s="1"/>
  <c r="D59" i="11"/>
  <c r="H12" i="11" l="1"/>
  <c r="H15" i="11" s="1"/>
  <c r="H35" i="11" s="1"/>
  <c r="H59" i="11" s="1"/>
  <c r="F59" i="11"/>
</calcChain>
</file>

<file path=xl/sharedStrings.xml><?xml version="1.0" encoding="utf-8"?>
<sst xmlns="http://schemas.openxmlformats.org/spreadsheetml/2006/main" count="387" uniqueCount="128">
  <si>
    <t>Pct.</t>
  </si>
  <si>
    <t>Region / country 5</t>
  </si>
  <si>
    <t xml:space="preserve">Region / country 4 </t>
  </si>
  <si>
    <t>Budget</t>
  </si>
  <si>
    <t>Income</t>
  </si>
  <si>
    <t>Funds transferred from previous year</t>
  </si>
  <si>
    <t>N/A</t>
  </si>
  <si>
    <t>Funds returned from programmes/partners</t>
  </si>
  <si>
    <t>Expenses</t>
  </si>
  <si>
    <t>Partnership Engagement - MFA funds</t>
  </si>
  <si>
    <t>To be inserted manually</t>
  </si>
  <si>
    <t>-of which is</t>
  </si>
  <si>
    <t>-of which is targeting</t>
  </si>
  <si>
    <t>Calculated</t>
  </si>
  <si>
    <t>Total outcome-allocated programme/project activities</t>
  </si>
  <si>
    <t>Organisation:</t>
  </si>
  <si>
    <t>Geographic specification of PPA</t>
  </si>
  <si>
    <t>Outcome based budget</t>
  </si>
  <si>
    <t>Total PPA</t>
  </si>
  <si>
    <t>Cost category-specification of PPA</t>
  </si>
  <si>
    <t>Other regions - total</t>
  </si>
  <si>
    <t>Other regions</t>
  </si>
  <si>
    <t>Unallocated flexible funds</t>
  </si>
  <si>
    <t>Regional (not country-specific)</t>
  </si>
  <si>
    <t>HUM</t>
  </si>
  <si>
    <t>Fragile country or context</t>
  </si>
  <si>
    <t>Country/ host community 1</t>
  </si>
  <si>
    <t>Country/ host community 2</t>
  </si>
  <si>
    <t>Country/ host community 3</t>
  </si>
  <si>
    <t>Country/ host community 4</t>
  </si>
  <si>
    <t>Short narrative funds allocated for fragile countries/contexts:</t>
  </si>
  <si>
    <t>*PPA (Programme and Project Activities) includes outcome allocated activities as well as unallocated flexible funds.</t>
  </si>
  <si>
    <t>HUM %</t>
  </si>
  <si>
    <t>Information from 'Geo.-Outcome-HUM'</t>
  </si>
  <si>
    <t>Information from 'Geo.-Cost cat.'</t>
  </si>
  <si>
    <t>DEV</t>
  </si>
  <si>
    <t>Total allocation to fragile contexts (excl. Admin)</t>
  </si>
  <si>
    <t>Total income</t>
  </si>
  <si>
    <t>Short narrative regarding additional funds received:</t>
  </si>
  <si>
    <t>Estimation required</t>
  </si>
  <si>
    <t>Programme support cost (HQ)</t>
  </si>
  <si>
    <t>Direct activity cost (HQ)</t>
  </si>
  <si>
    <t>A.1.a. - Direct activity cost (HQ)</t>
  </si>
  <si>
    <t>A.3.a. - Programme support cost (HQ)</t>
  </si>
  <si>
    <t>A.2. - Implementation by local partners</t>
  </si>
  <si>
    <t>Total expenses</t>
  </si>
  <si>
    <t>Programme and project activities</t>
  </si>
  <si>
    <t>Commitment (main)</t>
  </si>
  <si>
    <t>Total programme and project activities (PPA)</t>
  </si>
  <si>
    <t>Country/ host community a</t>
  </si>
  <si>
    <t>Country/ host community b</t>
  </si>
  <si>
    <t>Country/ host community c</t>
  </si>
  <si>
    <t>Outcome 1 - Women in school (example only)</t>
  </si>
  <si>
    <t>Outcome 2 - WASH in camps (example only)</t>
  </si>
  <si>
    <t>Outcome 3 - Establish energy for rural communities (example only)</t>
  </si>
  <si>
    <t>Outcome 4 - MHPSS for all IDPs (example only)</t>
  </si>
  <si>
    <t>Outcome 5 - Regional disaster preparedness sys inst (example only)</t>
  </si>
  <si>
    <t>Fragility focus - main MFA commitment</t>
  </si>
  <si>
    <t>Fragility focus - main MFA commitment - total</t>
  </si>
  <si>
    <t>Compliance</t>
  </si>
  <si>
    <t>Interest  (+/-)</t>
  </si>
  <si>
    <t>Total direct cost</t>
  </si>
  <si>
    <t>Income specification</t>
  </si>
  <si>
    <t>Specification of programme and project activities</t>
  </si>
  <si>
    <t>Unspent funds transferred to next year</t>
  </si>
  <si>
    <t>Copied from Summary -sheet</t>
  </si>
  <si>
    <t>Direct activity cost (non-HQ)</t>
  </si>
  <si>
    <t>Programme support cost (non-HQ)</t>
  </si>
  <si>
    <t>A.1.b. - Direct activity cost (non-HQ)</t>
  </si>
  <si>
    <t>A.3.b. - Programme support cost (non-HQ)</t>
  </si>
  <si>
    <t>Information from 'Additinal'</t>
  </si>
  <si>
    <t>Unallocated flexible funds (expeted allocations)</t>
  </si>
  <si>
    <t>* See information note for list of fragile contexts</t>
  </si>
  <si>
    <t>Annex 2</t>
  </si>
  <si>
    <t>Additional MFA grants received as top-up (part of SPA)</t>
  </si>
  <si>
    <t>Fragility focus - additional (SPA top-up) commitment</t>
  </si>
  <si>
    <t>Fragility focus - additional (SPA top-up) commitment - total</t>
  </si>
  <si>
    <t>Additional  SPA (top-up ) grants - specification per region</t>
  </si>
  <si>
    <t>Additional MFA grants received as part of the SPA</t>
  </si>
  <si>
    <t>Geographical, outcome and humanitarian specification of PPA - Budget 2022-2025</t>
  </si>
  <si>
    <t>Geographical and cost-category specification of PPA  - Budget 2022-2025</t>
  </si>
  <si>
    <t>Fragile context focus -  specification per grant type - Budget 2022-2025</t>
  </si>
  <si>
    <t>Annex 2A</t>
  </si>
  <si>
    <t>Annex 2B</t>
  </si>
  <si>
    <t>Annex 2C</t>
  </si>
  <si>
    <t>Annex 2D</t>
  </si>
  <si>
    <t>Budget Summary - Strategic Partnership 2022-2025</t>
  </si>
  <si>
    <t>Implementation by local partners</t>
  </si>
  <si>
    <t>Global entities in Denmark</t>
  </si>
  <si>
    <t>*** Budget amounts may be included as actual numbers or as rounded numbers DKK 1.000.</t>
  </si>
  <si>
    <t>Africa and specific geographies</t>
  </si>
  <si>
    <t>**See Information Note for list of fragile countries and contexts and list of specific geographies.</t>
  </si>
  <si>
    <t>* Engagements may include regional and interregional activities. Preferably such activities are divided for the targeted countries. For regional/interregional engagements with no obvious target countries, only activities related to Africa and specific geographies exclusively will count as part of the 50 per cent geographically aligned budget (i.e. the requirement of 50% allocation towards Africa and specific geographies).
** See Information Note for list of specific geographies</t>
  </si>
  <si>
    <t>Africa and specific geographies - total</t>
  </si>
  <si>
    <t>* Engagements may include regional and interregional activities. Preferably such activities are divided among the targeted countries. For regional/interregional engagements with no obvious target countries, only activities related to Africa and specific geographies exclusively will count as part of the 50 per cent geographically aligned budget (i.e. the requirement of 50% allocation towards Africa and specific geographies).
** See Information Note for list of specific geographies</t>
  </si>
  <si>
    <t>** See Information Note for list of specific geographies</t>
  </si>
  <si>
    <t>Information and public engagement in Denmark (IPE, HQ)</t>
  </si>
  <si>
    <t>Information and public engagement in Denmark (IPE, non-HQ)</t>
  </si>
  <si>
    <t>Audit in Denmark (HQ)</t>
  </si>
  <si>
    <t>Unallocated flexible (expected future allocation to fragile context)</t>
  </si>
  <si>
    <r>
      <rPr>
        <b/>
        <sz val="11"/>
        <rFont val="Garamond"/>
        <family val="1"/>
      </rPr>
      <t>Information and public engagement</t>
    </r>
    <r>
      <rPr>
        <sz val="11"/>
        <rFont val="Garamond"/>
        <family val="1"/>
      </rPr>
      <t xml:space="preserve"> (IPE, max. 2 % of main SPA commitment).</t>
    </r>
  </si>
  <si>
    <r>
      <rPr>
        <b/>
        <sz val="11"/>
        <rFont val="Garamond"/>
        <family val="1"/>
      </rPr>
      <t>Funds spent at HQ level</t>
    </r>
    <r>
      <rPr>
        <sz val="11"/>
        <rFont val="Garamond"/>
        <family val="1"/>
      </rPr>
      <t xml:space="preserve"> (IPE_HQ, admin, audit, direct activities_HQ and programme support_HQ, max 20% of expenses).</t>
    </r>
  </si>
  <si>
    <r>
      <rPr>
        <b/>
        <sz val="11"/>
        <rFont val="Garamond"/>
        <family val="1"/>
      </rPr>
      <t>Unallocated flexible funds</t>
    </r>
    <r>
      <rPr>
        <sz val="11"/>
        <rFont val="Garamond"/>
        <family val="1"/>
      </rPr>
      <t xml:space="preserve"> (max. 33% of PPA excl. additional grants).</t>
    </r>
  </si>
  <si>
    <r>
      <rPr>
        <b/>
        <sz val="11"/>
        <rFont val="Garamond"/>
        <family val="1"/>
      </rPr>
      <t>Administration fee</t>
    </r>
    <r>
      <rPr>
        <sz val="11"/>
        <rFont val="Garamond"/>
        <family val="1"/>
      </rPr>
      <t xml:space="preserve"> (max 7 % of expenses, excl. admin fee).</t>
    </r>
  </si>
  <si>
    <r>
      <rPr>
        <b/>
        <sz val="11"/>
        <rFont val="Garamond"/>
        <family val="1"/>
      </rPr>
      <t>Humanitarian assistance</t>
    </r>
    <r>
      <rPr>
        <sz val="11"/>
        <rFont val="Garamond"/>
        <family val="1"/>
      </rPr>
      <t xml:space="preserve"> (humanitarian assistance as share of total PPA excl. additional grants, requirements ref. to individual SPA).</t>
    </r>
  </si>
  <si>
    <r>
      <rPr>
        <b/>
        <sz val="11"/>
        <rFont val="Garamond"/>
        <family val="1"/>
      </rPr>
      <t xml:space="preserve">Support to fragile contexts </t>
    </r>
    <r>
      <rPr>
        <sz val="11"/>
        <rFont val="Garamond"/>
        <family val="1"/>
      </rPr>
      <t>(c.f. Info Note, share of PPA excl. additional grants, requirements ref. to individual SPA).</t>
    </r>
  </si>
  <si>
    <r>
      <rPr>
        <b/>
        <sz val="11"/>
        <rFont val="Garamond"/>
        <family val="1"/>
      </rPr>
      <t>Geographical alignment</t>
    </r>
    <r>
      <rPr>
        <sz val="11"/>
        <rFont val="Garamond"/>
        <family val="1"/>
      </rPr>
      <t xml:space="preserve"> (Africa and specific geographies focus as share of total geo-allocated PPA, min. 50%, excl. additional grants).</t>
    </r>
  </si>
  <si>
    <r>
      <rPr>
        <b/>
        <sz val="11"/>
        <rFont val="Garamond"/>
        <family val="1"/>
      </rPr>
      <t xml:space="preserve">Transfer to next year </t>
    </r>
    <r>
      <rPr>
        <sz val="11"/>
        <rFont val="Garamond"/>
        <family val="1"/>
      </rPr>
      <t>(unspent or unallocated funds, share of budget, no thresholds).</t>
    </r>
  </si>
  <si>
    <t>Administration fee (HQ, indirect cost)</t>
  </si>
  <si>
    <r>
      <rPr>
        <b/>
        <sz val="11"/>
        <rFont val="Garamond"/>
        <family val="1"/>
      </rPr>
      <t xml:space="preserve">Regional activities </t>
    </r>
    <r>
      <rPr>
        <sz val="11"/>
        <rFont val="Garamond"/>
        <family val="1"/>
      </rPr>
      <t>(regional, not country allocated PPA, max. 10% of PPA excl. additional grants).</t>
    </r>
  </si>
  <si>
    <t>Country 1</t>
  </si>
  <si>
    <t>Country 2</t>
  </si>
  <si>
    <t>Country 3</t>
  </si>
  <si>
    <t>Regional (africa and specific geographies, not country-specific)</t>
  </si>
  <si>
    <t>Regional (not Africa and specific geographies, not country-specific)</t>
  </si>
  <si>
    <t>Compliance  data, total budget</t>
  </si>
  <si>
    <t>Compliance  data, main SPA grant</t>
  </si>
  <si>
    <t>Grant 1/ Country/purpose</t>
  </si>
  <si>
    <t>Grant 3/ Country/purpose</t>
  </si>
  <si>
    <t>Grant 2/ Country/purpose</t>
  </si>
  <si>
    <t>Grant 4/ Country/purpose</t>
  </si>
  <si>
    <t>* Additional grants under the SPA are listed in full in the year the commitment is  received.</t>
  </si>
  <si>
    <t>Grant 7/ Country/purpose</t>
  </si>
  <si>
    <t>Grant 8/ Country/purpose</t>
  </si>
  <si>
    <t>Grant 5/ Country/purpose</t>
  </si>
  <si>
    <t>Grant 6/ Country/purpose</t>
  </si>
  <si>
    <t>Total (excl. admin)</t>
  </si>
  <si>
    <t>Total additional grants received (incl admin)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</si>
</sst>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0.0%"/>
    <numFmt numFmtId="166" formatCode="_(* #,##0_);_(* \(#,##0\);_(* &quot;-&quot;??_);_(@_)"/>
  </numFmts>
  <fonts count="28" x14ac:knownFonts="1">
    <font>
      <sz val="10"/>
      <name val="Arial"/>
    </font>
    <font>
      <sz val="10"/>
      <name val="Arial"/>
      <family val="2"/>
    </font>
    <font>
      <sz val="10"/>
      <name val="Garamond"/>
      <family val="1"/>
    </font>
    <font>
      <b/>
      <sz val="10"/>
      <name val="Garamond"/>
      <family val="1"/>
    </font>
    <font>
      <b/>
      <sz val="11"/>
      <name val="Garamond"/>
      <family val="1"/>
    </font>
    <font>
      <sz val="11"/>
      <name val="Garamond"/>
      <family val="1"/>
    </font>
    <font>
      <sz val="11"/>
      <name val="Arial"/>
      <family val="2"/>
    </font>
    <font>
      <sz val="10"/>
      <name val="Arial"/>
      <family val="2"/>
    </font>
    <font>
      <sz val="11"/>
      <color theme="1"/>
      <name val="Garamond"/>
      <family val="1"/>
    </font>
    <font>
      <b/>
      <sz val="12"/>
      <name val="Garamond"/>
      <family val="1"/>
    </font>
    <font>
      <sz val="12"/>
      <name val="Garamond"/>
      <family val="1"/>
    </font>
    <font>
      <i/>
      <sz val="11"/>
      <name val="Garamond"/>
      <family val="1"/>
    </font>
    <font>
      <b/>
      <i/>
      <sz val="11"/>
      <name val="Garamond"/>
      <family val="1"/>
    </font>
    <font>
      <i/>
      <sz val="11"/>
      <color theme="1"/>
      <name val="Garamond"/>
      <family val="1"/>
    </font>
    <font>
      <b/>
      <sz val="11"/>
      <color theme="0"/>
      <name val="Garamond"/>
      <family val="1"/>
    </font>
    <font>
      <b/>
      <sz val="11"/>
      <name val="Arial"/>
      <family val="2"/>
    </font>
    <font>
      <sz val="11"/>
      <color theme="0"/>
      <name val="Arial"/>
      <family val="2"/>
    </font>
    <font>
      <sz val="11"/>
      <color theme="0"/>
      <name val="Garamond"/>
      <family val="1"/>
    </font>
    <font>
      <b/>
      <sz val="11"/>
      <color theme="0"/>
      <name val="Arial"/>
      <family val="2"/>
    </font>
    <font>
      <b/>
      <sz val="11"/>
      <color theme="1"/>
      <name val="Garamond"/>
      <family val="1"/>
    </font>
    <font>
      <b/>
      <sz val="16"/>
      <name val="Garamond"/>
      <family val="1"/>
    </font>
    <font>
      <b/>
      <sz val="15"/>
      <name val="Garamond"/>
      <family val="1"/>
    </font>
    <font>
      <b/>
      <i/>
      <sz val="11"/>
      <color theme="1"/>
      <name val="Garamond"/>
      <family val="1"/>
    </font>
    <font>
      <i/>
      <sz val="10"/>
      <name val="Arial"/>
      <family val="2"/>
    </font>
    <font>
      <b/>
      <sz val="14"/>
      <name val="Garamond"/>
      <family val="1"/>
    </font>
    <font>
      <b/>
      <sz val="10"/>
      <name val="Arial"/>
      <family val="2"/>
    </font>
    <font>
      <b/>
      <i/>
      <sz val="10"/>
      <name val="Arial"/>
      <family val="2"/>
    </font>
    <font>
      <i/>
      <sz val="10"/>
      <name val="Garamond"/>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7" fillId="0" borderId="0" applyFont="0" applyFill="0" applyBorder="0" applyAlignment="0" applyProtection="0"/>
    <xf numFmtId="43" fontId="1" fillId="0" borderId="0" applyFont="0" applyFill="0" applyBorder="0" applyAlignment="0" applyProtection="0"/>
  </cellStyleXfs>
  <cellXfs count="226">
    <xf numFmtId="0" fontId="0" fillId="0" borderId="0" xfId="0"/>
    <xf numFmtId="0" fontId="2" fillId="0" borderId="0" xfId="0" applyFont="1" applyBorder="1"/>
    <xf numFmtId="0" fontId="4" fillId="0" borderId="0" xfId="0" applyFont="1" applyBorder="1"/>
    <xf numFmtId="0" fontId="5" fillId="0" borderId="0" xfId="0" applyFont="1" applyBorder="1"/>
    <xf numFmtId="9" fontId="5" fillId="0" borderId="0" xfId="0" applyNumberFormat="1" applyFont="1" applyFill="1" applyBorder="1" applyAlignment="1">
      <alignment horizontal="left"/>
    </xf>
    <xf numFmtId="9" fontId="2" fillId="0" borderId="0" xfId="0" applyNumberFormat="1" applyFont="1" applyFill="1" applyBorder="1" applyAlignment="1">
      <alignment horizontal="left"/>
    </xf>
    <xf numFmtId="0" fontId="5" fillId="0" borderId="0" xfId="0" applyFont="1" applyBorder="1" applyAlignment="1">
      <alignment wrapText="1"/>
    </xf>
    <xf numFmtId="0" fontId="2" fillId="0" borderId="0" xfId="0" applyFont="1" applyFill="1" applyBorder="1"/>
    <xf numFmtId="165" fontId="5" fillId="0" borderId="0" xfId="0" applyNumberFormat="1" applyFont="1" applyFill="1" applyBorder="1" applyAlignment="1">
      <alignment horizontal="left"/>
    </xf>
    <xf numFmtId="0" fontId="3" fillId="0" borderId="0" xfId="0" applyFont="1" applyBorder="1"/>
    <xf numFmtId="0" fontId="6" fillId="0" borderId="0" xfId="0" applyFont="1"/>
    <xf numFmtId="0" fontId="9" fillId="0" borderId="0" xfId="0" applyFont="1" applyBorder="1"/>
    <xf numFmtId="0" fontId="10" fillId="0" borderId="0" xfId="0" applyFont="1" applyBorder="1"/>
    <xf numFmtId="9" fontId="10" fillId="0" borderId="0" xfId="0" applyNumberFormat="1" applyFont="1" applyFill="1" applyBorder="1" applyAlignment="1">
      <alignment horizontal="left"/>
    </xf>
    <xf numFmtId="0" fontId="2" fillId="2" borderId="0" xfId="0" applyFont="1" applyFill="1" applyBorder="1"/>
    <xf numFmtId="0" fontId="11" fillId="0" borderId="0" xfId="0" applyFont="1" applyBorder="1"/>
    <xf numFmtId="0" fontId="4" fillId="0" borderId="0" xfId="0" applyFont="1" applyFill="1" applyBorder="1"/>
    <xf numFmtId="0" fontId="5" fillId="0" borderId="0" xfId="0" applyFont="1" applyFill="1" applyBorder="1"/>
    <xf numFmtId="0" fontId="5" fillId="0" borderId="0" xfId="0" quotePrefix="1" applyFont="1" applyBorder="1" applyAlignment="1">
      <alignment horizontal="center"/>
    </xf>
    <xf numFmtId="0" fontId="13" fillId="0" borderId="0" xfId="0" applyFont="1" applyBorder="1" applyAlignment="1"/>
    <xf numFmtId="3" fontId="11" fillId="3" borderId="0" xfId="0" applyNumberFormat="1" applyFont="1" applyFill="1" applyBorder="1"/>
    <xf numFmtId="9" fontId="11" fillId="0" borderId="0" xfId="0" applyNumberFormat="1" applyFont="1" applyFill="1" applyBorder="1" applyAlignment="1">
      <alignment horizontal="left"/>
    </xf>
    <xf numFmtId="0" fontId="8" fillId="0" borderId="0" xfId="0" applyFont="1" applyBorder="1" applyAlignment="1"/>
    <xf numFmtId="3" fontId="5" fillId="3" borderId="0" xfId="0" applyNumberFormat="1" applyFont="1" applyFill="1" applyBorder="1"/>
    <xf numFmtId="9" fontId="5" fillId="0" borderId="1" xfId="0" applyNumberFormat="1" applyFont="1" applyFill="1" applyBorder="1" applyAlignment="1">
      <alignment horizontal="left"/>
    </xf>
    <xf numFmtId="3" fontId="5" fillId="0" borderId="0" xfId="0" applyNumberFormat="1" applyFont="1" applyBorder="1"/>
    <xf numFmtId="3" fontId="5" fillId="0" borderId="0" xfId="1" applyNumberFormat="1" applyFont="1" applyFill="1" applyBorder="1"/>
    <xf numFmtId="3" fontId="5" fillId="2" borderId="0" xfId="0" applyNumberFormat="1" applyFont="1" applyFill="1" applyBorder="1"/>
    <xf numFmtId="9" fontId="5" fillId="2" borderId="0" xfId="0" applyNumberFormat="1" applyFont="1" applyFill="1" applyBorder="1" applyAlignment="1">
      <alignment horizontal="left"/>
    </xf>
    <xf numFmtId="3" fontId="5" fillId="0" borderId="0" xfId="0" applyNumberFormat="1" applyFont="1" applyFill="1" applyBorder="1"/>
    <xf numFmtId="3" fontId="4" fillId="0" borderId="0" xfId="0" applyNumberFormat="1" applyFont="1" applyFill="1" applyBorder="1"/>
    <xf numFmtId="9" fontId="4" fillId="2" borderId="0" xfId="0" applyNumberFormat="1" applyFont="1" applyFill="1" applyBorder="1" applyAlignment="1">
      <alignment horizontal="left"/>
    </xf>
    <xf numFmtId="9" fontId="4" fillId="0" borderId="0" xfId="0" applyNumberFormat="1" applyFont="1" applyFill="1" applyBorder="1" applyAlignment="1">
      <alignment horizontal="left"/>
    </xf>
    <xf numFmtId="0" fontId="0" fillId="0" borderId="0" xfId="0"/>
    <xf numFmtId="0" fontId="4" fillId="0" borderId="0" xfId="0" applyFont="1" applyBorder="1"/>
    <xf numFmtId="0" fontId="6" fillId="0" borderId="0" xfId="3" applyFont="1"/>
    <xf numFmtId="0" fontId="5" fillId="0" borderId="0" xfId="3" applyFont="1" applyBorder="1"/>
    <xf numFmtId="0" fontId="6" fillId="0" borderId="0" xfId="3" applyFont="1" applyFill="1" applyBorder="1" applyAlignment="1">
      <alignment horizontal="left"/>
    </xf>
    <xf numFmtId="0" fontId="5" fillId="0" borderId="0" xfId="3" applyFont="1" applyFill="1" applyBorder="1" applyAlignment="1">
      <alignment horizontal="left"/>
    </xf>
    <xf numFmtId="0" fontId="6" fillId="0" borderId="0" xfId="3" applyFont="1" applyBorder="1"/>
    <xf numFmtId="0" fontId="6" fillId="0" borderId="0" xfId="3" applyFont="1" applyFill="1" applyBorder="1"/>
    <xf numFmtId="166" fontId="6" fillId="0" borderId="0" xfId="3" applyNumberFormat="1" applyFont="1" applyBorder="1"/>
    <xf numFmtId="3" fontId="5" fillId="0" borderId="0" xfId="3" applyNumberFormat="1" applyFont="1" applyFill="1" applyBorder="1" applyAlignment="1">
      <alignment horizontal="left"/>
    </xf>
    <xf numFmtId="0" fontId="4" fillId="0" borderId="0" xfId="3" applyFont="1" applyFill="1" applyBorder="1"/>
    <xf numFmtId="3" fontId="5" fillId="0" borderId="1" xfId="3" applyNumberFormat="1" applyFont="1" applyFill="1" applyBorder="1" applyAlignment="1">
      <alignment horizontal="left"/>
    </xf>
    <xf numFmtId="3" fontId="5" fillId="0" borderId="0" xfId="3" applyNumberFormat="1" applyFont="1" applyFill="1" applyBorder="1"/>
    <xf numFmtId="165" fontId="11" fillId="0" borderId="0" xfId="4" applyNumberFormat="1" applyFont="1" applyBorder="1"/>
    <xf numFmtId="3" fontId="4" fillId="0" borderId="0" xfId="3" applyNumberFormat="1" applyFont="1" applyFill="1" applyBorder="1" applyAlignment="1">
      <alignment horizontal="left"/>
    </xf>
    <xf numFmtId="0" fontId="5" fillId="0" borderId="0" xfId="3" applyFont="1"/>
    <xf numFmtId="9" fontId="5" fillId="0" borderId="0" xfId="4" applyFont="1" applyBorder="1" applyAlignment="1">
      <alignment horizontal="left"/>
    </xf>
    <xf numFmtId="0" fontId="18" fillId="0" borderId="0" xfId="3" applyFont="1" applyFill="1"/>
    <xf numFmtId="9" fontId="18" fillId="0" borderId="0" xfId="4" applyFont="1" applyFill="1"/>
    <xf numFmtId="3" fontId="4" fillId="0" borderId="0" xfId="3" applyNumberFormat="1" applyFont="1" applyFill="1" applyBorder="1"/>
    <xf numFmtId="9" fontId="5" fillId="0" borderId="0" xfId="1" applyNumberFormat="1" applyFont="1" applyFill="1" applyBorder="1" applyAlignment="1">
      <alignment horizontal="left"/>
    </xf>
    <xf numFmtId="166" fontId="5" fillId="3" borderId="0" xfId="1" applyNumberFormat="1" applyFont="1" applyFill="1" applyBorder="1"/>
    <xf numFmtId="9" fontId="6" fillId="0" borderId="0" xfId="4" applyFont="1"/>
    <xf numFmtId="166" fontId="4" fillId="0" borderId="9" xfId="1" applyNumberFormat="1" applyFont="1" applyFill="1" applyBorder="1"/>
    <xf numFmtId="0" fontId="4" fillId="0" borderId="0" xfId="3" applyFont="1" applyFill="1"/>
    <xf numFmtId="0" fontId="15" fillId="0" borderId="0" xfId="3" applyFont="1" applyFill="1"/>
    <xf numFmtId="0" fontId="5" fillId="0" borderId="0" xfId="3" applyFont="1" applyFill="1" applyAlignment="1">
      <alignment horizontal="left"/>
    </xf>
    <xf numFmtId="0" fontId="0" fillId="0" borderId="0" xfId="0" applyBorder="1"/>
    <xf numFmtId="0" fontId="17" fillId="4" borderId="2" xfId="0" applyFont="1" applyFill="1" applyBorder="1"/>
    <xf numFmtId="165" fontId="11" fillId="0" borderId="0" xfId="4" applyNumberFormat="1" applyFont="1" applyFill="1" applyBorder="1"/>
    <xf numFmtId="0" fontId="5" fillId="0" borderId="1" xfId="3" applyFont="1" applyFill="1" applyBorder="1" applyAlignment="1">
      <alignment horizontal="left"/>
    </xf>
    <xf numFmtId="0" fontId="4" fillId="0" borderId="1" xfId="3" applyFont="1" applyFill="1" applyBorder="1"/>
    <xf numFmtId="0" fontId="14" fillId="2" borderId="0" xfId="3" applyFont="1" applyFill="1" applyBorder="1"/>
    <xf numFmtId="3" fontId="4" fillId="0" borderId="9" xfId="3" applyNumberFormat="1" applyFont="1" applyFill="1" applyBorder="1"/>
    <xf numFmtId="9" fontId="4" fillId="0" borderId="9" xfId="5" applyFont="1" applyFill="1" applyBorder="1" applyAlignment="1">
      <alignment horizontal="left"/>
    </xf>
    <xf numFmtId="165" fontId="5" fillId="0" borderId="0" xfId="0" applyNumberFormat="1" applyFont="1" applyFill="1" applyBorder="1" applyAlignment="1">
      <alignment horizontal="center"/>
    </xf>
    <xf numFmtId="0" fontId="5" fillId="0" borderId="0" xfId="0" applyFont="1" applyBorder="1" applyAlignment="1">
      <alignment horizontal="center"/>
    </xf>
    <xf numFmtId="0" fontId="20" fillId="0" borderId="0" xfId="0" applyFont="1"/>
    <xf numFmtId="0" fontId="21" fillId="0" borderId="0" xfId="0" applyFont="1" applyBorder="1"/>
    <xf numFmtId="9" fontId="4" fillId="0" borderId="9" xfId="0" applyNumberFormat="1" applyFont="1" applyFill="1" applyBorder="1" applyAlignment="1">
      <alignment horizontal="left"/>
    </xf>
    <xf numFmtId="3" fontId="4" fillId="3" borderId="9" xfId="0" applyNumberFormat="1" applyFont="1" applyFill="1" applyBorder="1"/>
    <xf numFmtId="0" fontId="19" fillId="2" borderId="0" xfId="0" quotePrefix="1" applyFont="1" applyFill="1" applyBorder="1" applyAlignment="1">
      <alignment horizontal="center"/>
    </xf>
    <xf numFmtId="9" fontId="8" fillId="2" borderId="0" xfId="0" applyNumberFormat="1" applyFont="1" applyFill="1" applyBorder="1" applyAlignment="1">
      <alignment horizontal="left"/>
    </xf>
    <xf numFmtId="165" fontId="24" fillId="0" borderId="0" xfId="4" applyNumberFormat="1" applyFont="1" applyBorder="1"/>
    <xf numFmtId="0" fontId="22" fillId="2" borderId="0" xfId="0" quotePrefix="1" applyFont="1" applyFill="1" applyBorder="1" applyAlignment="1">
      <alignment horizontal="left" vertical="top" wrapText="1"/>
    </xf>
    <xf numFmtId="0" fontId="23" fillId="0" borderId="0" xfId="0" applyFont="1" applyAlignment="1">
      <alignment horizontal="left" vertical="top" wrapText="1"/>
    </xf>
    <xf numFmtId="0" fontId="5" fillId="0" borderId="0" xfId="3" applyFont="1" applyBorder="1"/>
    <xf numFmtId="0" fontId="5" fillId="0" borderId="0" xfId="3" applyFont="1" applyFill="1" applyBorder="1"/>
    <xf numFmtId="0" fontId="6" fillId="0" borderId="0" xfId="3" applyFont="1"/>
    <xf numFmtId="0" fontId="4" fillId="0" borderId="1" xfId="3" quotePrefix="1" applyFont="1" applyBorder="1" applyAlignment="1">
      <alignment horizontal="center" wrapText="1"/>
    </xf>
    <xf numFmtId="3" fontId="5" fillId="3" borderId="0" xfId="3" applyNumberFormat="1" applyFont="1" applyFill="1" applyBorder="1"/>
    <xf numFmtId="165" fontId="11" fillId="0" borderId="0" xfId="4" applyNumberFormat="1" applyFont="1" applyBorder="1"/>
    <xf numFmtId="9" fontId="5" fillId="0" borderId="0" xfId="4" applyFont="1" applyBorder="1" applyAlignment="1">
      <alignment horizontal="left"/>
    </xf>
    <xf numFmtId="0" fontId="16" fillId="0" borderId="0" xfId="3" applyFont="1"/>
    <xf numFmtId="9" fontId="6" fillId="0" borderId="0" xfId="4" applyFont="1"/>
    <xf numFmtId="0" fontId="4" fillId="0" borderId="1" xfId="3" quotePrefix="1" applyFont="1" applyBorder="1" applyAlignment="1">
      <alignment horizontal="center"/>
    </xf>
    <xf numFmtId="9" fontId="11" fillId="0" borderId="1" xfId="0" applyNumberFormat="1" applyFont="1" applyFill="1" applyBorder="1" applyAlignment="1">
      <alignment horizontal="left"/>
    </xf>
    <xf numFmtId="3" fontId="11" fillId="5" borderId="0" xfId="0" applyNumberFormat="1" applyFont="1" applyFill="1" applyBorder="1"/>
    <xf numFmtId="0" fontId="12" fillId="0" borderId="0" xfId="0" quotePrefix="1" applyFont="1" applyFill="1" applyBorder="1"/>
    <xf numFmtId="3" fontId="11" fillId="5" borderId="6" xfId="0" applyNumberFormat="1" applyFont="1" applyFill="1" applyBorder="1"/>
    <xf numFmtId="3" fontId="11" fillId="5" borderId="2" xfId="0" applyNumberFormat="1" applyFont="1" applyFill="1" applyBorder="1"/>
    <xf numFmtId="3" fontId="11" fillId="5" borderId="5" xfId="0" applyNumberFormat="1" applyFont="1" applyFill="1" applyBorder="1"/>
    <xf numFmtId="3" fontId="11" fillId="5" borderId="7" xfId="0" applyNumberFormat="1" applyFont="1" applyFill="1" applyBorder="1"/>
    <xf numFmtId="3" fontId="11" fillId="5" borderId="1" xfId="0" applyNumberFormat="1" applyFont="1" applyFill="1" applyBorder="1"/>
    <xf numFmtId="9" fontId="11" fillId="0" borderId="2" xfId="0" applyNumberFormat="1" applyFont="1" applyFill="1" applyBorder="1" applyAlignment="1">
      <alignment horizontal="left"/>
    </xf>
    <xf numFmtId="0" fontId="22" fillId="2" borderId="0" xfId="0" quotePrefix="1" applyFont="1" applyFill="1" applyBorder="1" applyAlignment="1">
      <alignment horizontal="left" vertical="top" wrapText="1"/>
    </xf>
    <xf numFmtId="0" fontId="23" fillId="0" borderId="0" xfId="0" applyFont="1" applyAlignment="1">
      <alignment horizontal="left" vertical="top" wrapText="1"/>
    </xf>
    <xf numFmtId="9" fontId="3" fillId="0" borderId="0" xfId="0" applyNumberFormat="1" applyFont="1" applyFill="1" applyBorder="1" applyAlignment="1">
      <alignment horizontal="right"/>
    </xf>
    <xf numFmtId="9" fontId="5" fillId="0" borderId="0" xfId="4" applyNumberFormat="1" applyFont="1" applyBorder="1" applyAlignment="1">
      <alignment horizontal="left"/>
    </xf>
    <xf numFmtId="0" fontId="17" fillId="6" borderId="0" xfId="3" applyFont="1" applyFill="1" applyBorder="1" applyAlignment="1">
      <alignment horizontal="center" vertical="center" wrapText="1"/>
    </xf>
    <xf numFmtId="0" fontId="0" fillId="6" borderId="0" xfId="0" applyFill="1" applyBorder="1" applyAlignment="1">
      <alignment vertical="center" wrapText="1"/>
    </xf>
    <xf numFmtId="3" fontId="5" fillId="7" borderId="0" xfId="0" applyNumberFormat="1" applyFont="1" applyFill="1" applyBorder="1"/>
    <xf numFmtId="3" fontId="5" fillId="7" borderId="1" xfId="0" applyNumberFormat="1" applyFont="1" applyFill="1" applyBorder="1"/>
    <xf numFmtId="0" fontId="25" fillId="0" borderId="0" xfId="0" applyFont="1"/>
    <xf numFmtId="3" fontId="5" fillId="7" borderId="0" xfId="3" applyNumberFormat="1" applyFont="1" applyFill="1" applyBorder="1"/>
    <xf numFmtId="3" fontId="5" fillId="7" borderId="1" xfId="3" applyNumberFormat="1" applyFont="1" applyFill="1" applyBorder="1"/>
    <xf numFmtId="0" fontId="4" fillId="6" borderId="0" xfId="3" applyFont="1" applyFill="1" applyBorder="1"/>
    <xf numFmtId="0" fontId="5" fillId="0" borderId="1" xfId="0" applyFont="1" applyBorder="1" applyAlignment="1">
      <alignment wrapText="1"/>
    </xf>
    <xf numFmtId="9" fontId="5" fillId="0" borderId="1" xfId="0" applyNumberFormat="1" applyFont="1" applyFill="1" applyBorder="1" applyAlignment="1">
      <alignment horizontal="center"/>
    </xf>
    <xf numFmtId="0" fontId="5" fillId="0" borderId="0" xfId="0" applyFont="1" applyBorder="1" applyAlignment="1"/>
    <xf numFmtId="0" fontId="5" fillId="0" borderId="0" xfId="0" applyFont="1" applyBorder="1" applyAlignment="1">
      <alignment horizontal="left" vertical="top" wrapText="1"/>
    </xf>
    <xf numFmtId="165" fontId="4" fillId="0" borderId="0" xfId="4" applyNumberFormat="1" applyFont="1" applyFill="1" applyBorder="1"/>
    <xf numFmtId="9" fontId="15" fillId="0" borderId="0" xfId="4" applyFont="1" applyFill="1"/>
    <xf numFmtId="0" fontId="25" fillId="0" borderId="0" xfId="0" applyFont="1" applyFill="1"/>
    <xf numFmtId="3" fontId="4" fillId="0" borderId="10" xfId="3" applyNumberFormat="1" applyFont="1" applyFill="1" applyBorder="1"/>
    <xf numFmtId="9" fontId="4" fillId="0" borderId="10" xfId="4" applyFont="1" applyFill="1" applyBorder="1" applyAlignment="1">
      <alignment horizontal="left"/>
    </xf>
    <xf numFmtId="0" fontId="10" fillId="0" borderId="1" xfId="0" applyFont="1" applyBorder="1"/>
    <xf numFmtId="9" fontId="5" fillId="0" borderId="1" xfId="0" applyNumberFormat="1" applyFont="1" applyFill="1" applyBorder="1" applyAlignment="1">
      <alignment horizontal="left" wrapText="1"/>
    </xf>
    <xf numFmtId="0" fontId="5" fillId="8" borderId="0" xfId="0" applyFont="1" applyFill="1" applyBorder="1" applyAlignment="1">
      <alignment horizontal="left" vertical="top" wrapText="1"/>
    </xf>
    <xf numFmtId="165" fontId="5" fillId="8" borderId="0" xfId="0" applyNumberFormat="1" applyFont="1" applyFill="1" applyBorder="1" applyAlignment="1">
      <alignment horizontal="center"/>
    </xf>
    <xf numFmtId="0" fontId="5" fillId="8" borderId="0" xfId="0" applyFont="1" applyFill="1" applyBorder="1" applyAlignment="1">
      <alignment horizontal="center"/>
    </xf>
    <xf numFmtId="0" fontId="0" fillId="8" borderId="0" xfId="0" applyFill="1"/>
    <xf numFmtId="0" fontId="4" fillId="0" borderId="1" xfId="0" applyFont="1" applyFill="1" applyBorder="1"/>
    <xf numFmtId="3" fontId="5" fillId="0" borderId="1" xfId="0" applyNumberFormat="1" applyFont="1" applyFill="1" applyBorder="1"/>
    <xf numFmtId="9" fontId="4" fillId="0" borderId="1" xfId="0" applyNumberFormat="1" applyFont="1" applyFill="1" applyBorder="1" applyAlignment="1">
      <alignment horizontal="left"/>
    </xf>
    <xf numFmtId="9" fontId="11" fillId="0" borderId="8" xfId="0" applyNumberFormat="1" applyFont="1" applyFill="1" applyBorder="1" applyAlignment="1">
      <alignment horizontal="left"/>
    </xf>
    <xf numFmtId="9" fontId="11" fillId="0" borderId="4" xfId="0" applyNumberFormat="1" applyFont="1" applyFill="1" applyBorder="1" applyAlignment="1">
      <alignment horizontal="left"/>
    </xf>
    <xf numFmtId="9" fontId="11" fillId="0" borderId="3" xfId="0" applyNumberFormat="1" applyFont="1" applyFill="1" applyBorder="1" applyAlignment="1">
      <alignment horizontal="left"/>
    </xf>
    <xf numFmtId="3" fontId="4" fillId="2" borderId="9" xfId="3" applyNumberFormat="1" applyFont="1" applyFill="1" applyBorder="1"/>
    <xf numFmtId="3" fontId="4" fillId="0" borderId="9" xfId="3" applyNumberFormat="1" applyFont="1" applyFill="1" applyBorder="1" applyAlignment="1">
      <alignment horizontal="left"/>
    </xf>
    <xf numFmtId="165" fontId="4" fillId="0" borderId="9" xfId="4" applyNumberFormat="1" applyFont="1" applyBorder="1"/>
    <xf numFmtId="0" fontId="15" fillId="0" borderId="0" xfId="3" applyFont="1"/>
    <xf numFmtId="0" fontId="14" fillId="4" borderId="0" xfId="0" applyFont="1" applyFill="1" applyBorder="1" applyAlignment="1">
      <alignment horizontal="center"/>
    </xf>
    <xf numFmtId="3" fontId="4" fillId="0" borderId="9" xfId="0" applyNumberFormat="1" applyFont="1" applyFill="1" applyBorder="1"/>
    <xf numFmtId="0" fontId="10" fillId="0" borderId="0" xfId="0" applyFont="1" applyBorder="1" applyAlignment="1">
      <alignment horizontal="center"/>
    </xf>
    <xf numFmtId="0" fontId="2" fillId="0" borderId="0" xfId="0" applyFont="1" applyBorder="1" applyAlignment="1">
      <alignment horizontal="center"/>
    </xf>
    <xf numFmtId="9" fontId="8" fillId="2" borderId="0" xfId="0" applyNumberFormat="1" applyFont="1" applyFill="1" applyBorder="1" applyAlignment="1">
      <alignment horizontal="center"/>
    </xf>
    <xf numFmtId="9" fontId="11" fillId="7" borderId="0" xfId="0" applyNumberFormat="1" applyFont="1" applyFill="1" applyBorder="1" applyAlignment="1">
      <alignment horizontal="center"/>
    </xf>
    <xf numFmtId="9" fontId="5" fillId="0" borderId="0" xfId="0" applyNumberFormat="1" applyFont="1" applyFill="1" applyBorder="1" applyAlignment="1">
      <alignment horizontal="center"/>
    </xf>
    <xf numFmtId="9" fontId="4" fillId="0" borderId="9" xfId="0" applyNumberFormat="1" applyFont="1" applyFill="1" applyBorder="1" applyAlignment="1">
      <alignment horizontal="center"/>
    </xf>
    <xf numFmtId="0" fontId="4" fillId="0" borderId="0" xfId="0" applyFont="1" applyFill="1" applyBorder="1" applyAlignment="1">
      <alignment horizontal="center"/>
    </xf>
    <xf numFmtId="9" fontId="11" fillId="0" borderId="2" xfId="0" applyNumberFormat="1" applyFont="1" applyFill="1" applyBorder="1" applyAlignment="1">
      <alignment horizontal="center"/>
    </xf>
    <xf numFmtId="9" fontId="11" fillId="0" borderId="0" xfId="0" applyNumberFormat="1" applyFont="1" applyFill="1" applyBorder="1" applyAlignment="1">
      <alignment horizontal="center"/>
    </xf>
    <xf numFmtId="9" fontId="11" fillId="0" borderId="1" xfId="0" applyNumberFormat="1" applyFont="1" applyFill="1" applyBorder="1" applyAlignment="1">
      <alignment horizontal="center"/>
    </xf>
    <xf numFmtId="9" fontId="5" fillId="2" borderId="0" xfId="0" applyNumberFormat="1" applyFont="1" applyFill="1" applyBorder="1" applyAlignment="1">
      <alignment horizontal="center"/>
    </xf>
    <xf numFmtId="3" fontId="4" fillId="0" borderId="0" xfId="0" applyNumberFormat="1" applyFont="1" applyFill="1" applyBorder="1" applyAlignment="1">
      <alignment horizontal="center"/>
    </xf>
    <xf numFmtId="0" fontId="5" fillId="0" borderId="1" xfId="0" applyFont="1" applyBorder="1" applyAlignment="1">
      <alignment horizontal="center" wrapText="1"/>
    </xf>
    <xf numFmtId="0" fontId="0" fillId="0" borderId="0" xfId="0" applyFill="1"/>
    <xf numFmtId="0" fontId="17" fillId="4" borderId="0" xfId="0" applyFont="1" applyFill="1" applyBorder="1"/>
    <xf numFmtId="0" fontId="5" fillId="0" borderId="1" xfId="3" applyFont="1" applyBorder="1"/>
    <xf numFmtId="0" fontId="4" fillId="2" borderId="0" xfId="3" applyFont="1" applyFill="1" applyBorder="1"/>
    <xf numFmtId="0" fontId="4" fillId="2" borderId="0" xfId="3" quotePrefix="1" applyFont="1" applyFill="1" applyBorder="1" applyAlignment="1">
      <alignment horizontal="center"/>
    </xf>
    <xf numFmtId="9" fontId="5" fillId="2" borderId="0" xfId="3" applyNumberFormat="1" applyFont="1" applyFill="1" applyBorder="1" applyAlignment="1">
      <alignment horizontal="left"/>
    </xf>
    <xf numFmtId="0" fontId="4" fillId="0" borderId="11" xfId="3" applyFont="1" applyFill="1" applyBorder="1"/>
    <xf numFmtId="9" fontId="5" fillId="0" borderId="0" xfId="3" applyNumberFormat="1" applyFont="1" applyFill="1" applyBorder="1"/>
    <xf numFmtId="0" fontId="4" fillId="0" borderId="1" xfId="3" applyFont="1" applyBorder="1"/>
    <xf numFmtId="0" fontId="5" fillId="0" borderId="2" xfId="3" applyFont="1" applyBorder="1"/>
    <xf numFmtId="0" fontId="0" fillId="0" borderId="2" xfId="0" applyBorder="1"/>
    <xf numFmtId="9" fontId="19" fillId="2" borderId="0" xfId="0" applyNumberFormat="1" applyFont="1" applyFill="1" applyBorder="1" applyAlignment="1">
      <alignment horizontal="center" wrapText="1"/>
    </xf>
    <xf numFmtId="9" fontId="19" fillId="2" borderId="0" xfId="0" applyNumberFormat="1" applyFont="1" applyFill="1" applyBorder="1" applyAlignment="1">
      <alignment horizontal="left" wrapText="1"/>
    </xf>
    <xf numFmtId="9" fontId="19" fillId="2" borderId="0" xfId="0" applyNumberFormat="1" applyFont="1" applyFill="1" applyBorder="1" applyAlignment="1">
      <alignment horizontal="left"/>
    </xf>
    <xf numFmtId="0" fontId="2" fillId="0" borderId="1" xfId="0" applyFont="1" applyBorder="1"/>
    <xf numFmtId="0" fontId="2" fillId="0" borderId="0" xfId="0" applyFont="1" applyAlignment="1">
      <alignment vertical="top"/>
    </xf>
    <xf numFmtId="0" fontId="1" fillId="0" borderId="0" xfId="0" applyFont="1" applyFill="1"/>
    <xf numFmtId="0" fontId="1" fillId="0" borderId="0" xfId="0" applyFont="1"/>
    <xf numFmtId="166" fontId="6" fillId="0" borderId="0" xfId="3" applyNumberFormat="1" applyFont="1"/>
    <xf numFmtId="10" fontId="6" fillId="0" borderId="0" xfId="5" applyNumberFormat="1" applyFont="1"/>
    <xf numFmtId="0" fontId="13" fillId="0" borderId="0" xfId="0" applyFont="1" applyFill="1" applyBorder="1" applyAlignment="1"/>
    <xf numFmtId="0" fontId="8" fillId="0" borderId="0" xfId="0" applyFont="1" applyFill="1" applyBorder="1" applyAlignment="1"/>
    <xf numFmtId="0" fontId="5" fillId="0" borderId="0" xfId="0" applyFont="1" applyFill="1" applyBorder="1" applyAlignment="1">
      <alignment horizontal="left" vertical="top" wrapText="1"/>
    </xf>
    <xf numFmtId="0" fontId="0" fillId="0" borderId="0" xfId="0" applyFill="1" applyBorder="1"/>
    <xf numFmtId="0" fontId="4" fillId="0" borderId="0" xfId="3" applyFont="1" applyBorder="1"/>
    <xf numFmtId="0" fontId="27" fillId="0" borderId="0" xfId="0" applyFont="1"/>
    <xf numFmtId="0" fontId="11" fillId="0" borderId="0" xfId="3" applyFont="1" applyBorder="1"/>
    <xf numFmtId="0" fontId="12" fillId="0" borderId="0" xfId="0" applyFont="1" applyBorder="1"/>
    <xf numFmtId="0" fontId="0" fillId="0" borderId="1" xfId="0" applyFill="1" applyBorder="1"/>
    <xf numFmtId="0" fontId="0" fillId="0" borderId="1" xfId="0" applyBorder="1"/>
    <xf numFmtId="0" fontId="14" fillId="4" borderId="2" xfId="3" applyFont="1" applyFill="1" applyBorder="1" applyAlignment="1">
      <alignment vertical="top"/>
    </xf>
    <xf numFmtId="0" fontId="19" fillId="6" borderId="0" xfId="3" applyFont="1" applyFill="1" applyBorder="1" applyAlignment="1">
      <alignment vertical="top"/>
    </xf>
    <xf numFmtId="0" fontId="5" fillId="0" borderId="1" xfId="3" applyFont="1" applyFill="1" applyBorder="1"/>
    <xf numFmtId="0" fontId="4" fillId="0" borderId="9" xfId="3" applyFont="1" applyFill="1" applyBorder="1"/>
    <xf numFmtId="0" fontId="5" fillId="2" borderId="0" xfId="3" applyFont="1" applyFill="1" applyBorder="1"/>
    <xf numFmtId="0" fontId="14" fillId="4" borderId="2" xfId="3" applyFont="1" applyFill="1" applyBorder="1"/>
    <xf numFmtId="0" fontId="4" fillId="0" borderId="10" xfId="3" applyFont="1" applyFill="1" applyBorder="1"/>
    <xf numFmtId="0" fontId="4" fillId="2" borderId="9" xfId="3" applyFont="1" applyFill="1" applyBorder="1"/>
    <xf numFmtId="9" fontId="5" fillId="2" borderId="0" xfId="4" applyFont="1" applyFill="1" applyBorder="1" applyAlignment="1">
      <alignment horizontal="left"/>
    </xf>
    <xf numFmtId="9" fontId="5" fillId="2" borderId="0" xfId="1" applyNumberFormat="1" applyFont="1" applyFill="1" applyBorder="1" applyAlignment="1">
      <alignment horizontal="left"/>
    </xf>
    <xf numFmtId="0" fontId="19" fillId="2" borderId="0" xfId="3" applyFont="1" applyFill="1" applyBorder="1" applyAlignment="1">
      <alignment vertical="top"/>
    </xf>
    <xf numFmtId="0" fontId="17" fillId="2" borderId="0" xfId="3" applyFont="1" applyFill="1" applyBorder="1" applyAlignment="1">
      <alignment horizontal="center" vertical="center" wrapText="1"/>
    </xf>
    <xf numFmtId="0" fontId="0" fillId="2" borderId="0" xfId="0" applyFill="1" applyBorder="1" applyAlignment="1">
      <alignment vertical="center" wrapText="1"/>
    </xf>
    <xf numFmtId="0" fontId="6" fillId="2" borderId="0" xfId="3" applyFont="1" applyFill="1"/>
    <xf numFmtId="0" fontId="6" fillId="2" borderId="0" xfId="0" applyFont="1" applyFill="1"/>
    <xf numFmtId="0" fontId="0" fillId="2" borderId="0" xfId="0" applyFill="1"/>
    <xf numFmtId="9" fontId="4" fillId="0" borderId="9" xfId="4" applyFont="1" applyFill="1" applyBorder="1" applyAlignment="1">
      <alignment horizontal="left"/>
    </xf>
    <xf numFmtId="0" fontId="4" fillId="0" borderId="0" xfId="0" applyFont="1" applyBorder="1" applyAlignment="1">
      <alignment vertical="top"/>
    </xf>
    <xf numFmtId="0" fontId="4" fillId="0" borderId="12" xfId="3" applyFont="1" applyFill="1" applyBorder="1"/>
    <xf numFmtId="3" fontId="4" fillId="0" borderId="12" xfId="3" applyNumberFormat="1" applyFont="1" applyFill="1" applyBorder="1"/>
    <xf numFmtId="9" fontId="5" fillId="0" borderId="12" xfId="3" applyNumberFormat="1" applyFont="1" applyFill="1" applyBorder="1"/>
    <xf numFmtId="165" fontId="11" fillId="2" borderId="0" xfId="4" applyNumberFormat="1" applyFont="1" applyFill="1" applyBorder="1"/>
    <xf numFmtId="0" fontId="5" fillId="2" borderId="2" xfId="3" applyFont="1" applyFill="1" applyBorder="1"/>
    <xf numFmtId="0" fontId="0" fillId="2" borderId="2" xfId="0" applyFill="1" applyBorder="1"/>
    <xf numFmtId="0" fontId="0" fillId="0" borderId="2" xfId="0" applyFill="1" applyBorder="1"/>
    <xf numFmtId="0" fontId="4" fillId="0" borderId="0" xfId="0" applyFont="1" applyFill="1" applyBorder="1" applyAlignment="1">
      <alignment vertical="top"/>
    </xf>
    <xf numFmtId="3" fontId="11" fillId="3" borderId="0" xfId="3" applyNumberFormat="1" applyFont="1" applyFill="1" applyBorder="1"/>
    <xf numFmtId="3" fontId="11" fillId="0" borderId="0" xfId="3" applyNumberFormat="1" applyFont="1" applyFill="1" applyBorder="1"/>
    <xf numFmtId="3" fontId="4" fillId="2" borderId="9" xfId="0" applyNumberFormat="1" applyFont="1" applyFill="1" applyBorder="1"/>
    <xf numFmtId="9" fontId="11" fillId="7" borderId="0" xfId="5" applyFont="1" applyFill="1" applyBorder="1"/>
    <xf numFmtId="9" fontId="11" fillId="0" borderId="0" xfId="5" applyFont="1" applyFill="1" applyBorder="1"/>
    <xf numFmtId="9" fontId="4" fillId="2" borderId="9" xfId="5" applyFont="1" applyFill="1" applyBorder="1"/>
    <xf numFmtId="0" fontId="1" fillId="0" borderId="0" xfId="0" applyFont="1" applyFill="1" applyBorder="1"/>
    <xf numFmtId="9" fontId="4" fillId="0" borderId="9" xfId="5" applyFont="1" applyFill="1" applyBorder="1"/>
    <xf numFmtId="0" fontId="5" fillId="0" borderId="0" xfId="0" applyFont="1" applyFill="1" applyBorder="1" applyAlignment="1">
      <alignment horizontal="center"/>
    </xf>
    <xf numFmtId="0" fontId="6" fillId="0" borderId="0" xfId="3" applyFont="1" applyFill="1"/>
    <xf numFmtId="0" fontId="6" fillId="0" borderId="0" xfId="0" applyFont="1" applyFill="1"/>
    <xf numFmtId="0" fontId="17" fillId="4" borderId="2" xfId="3" applyFont="1" applyFill="1" applyBorder="1" applyAlignment="1">
      <alignment horizontal="center" vertical="center" wrapText="1"/>
    </xf>
    <xf numFmtId="0" fontId="0" fillId="0" borderId="2" xfId="0" applyBorder="1" applyAlignment="1">
      <alignment horizontal="center" vertical="center" wrapText="1"/>
    </xf>
    <xf numFmtId="0" fontId="14" fillId="4" borderId="2" xfId="0" applyFont="1" applyFill="1" applyBorder="1" applyAlignment="1">
      <alignment horizontal="center"/>
    </xf>
    <xf numFmtId="0" fontId="22" fillId="2" borderId="0" xfId="0" quotePrefix="1" applyFont="1" applyFill="1" applyBorder="1" applyAlignment="1">
      <alignment horizontal="left" vertical="top" wrapText="1"/>
    </xf>
    <xf numFmtId="0" fontId="26" fillId="0" borderId="0" xfId="0" applyFont="1" applyAlignment="1">
      <alignment horizontal="left" vertical="top" wrapText="1"/>
    </xf>
    <xf numFmtId="0" fontId="5" fillId="0" borderId="2" xfId="0" applyFont="1" applyBorder="1" applyAlignment="1">
      <alignment horizontal="left" vertical="top" wrapText="1"/>
    </xf>
    <xf numFmtId="0" fontId="23" fillId="0" borderId="0" xfId="0" applyFont="1" applyAlignment="1">
      <alignment horizontal="left" vertical="top" wrapText="1"/>
    </xf>
    <xf numFmtId="0" fontId="4" fillId="0" borderId="10" xfId="0" applyFont="1" applyBorder="1" applyAlignment="1">
      <alignment horizontal="left" vertical="top"/>
    </xf>
    <xf numFmtId="0" fontId="4" fillId="0" borderId="1" xfId="0" applyFont="1" applyBorder="1" applyAlignment="1">
      <alignment horizontal="left" vertical="top"/>
    </xf>
  </cellXfs>
  <cellStyles count="7">
    <cellStyle name="Komma" xfId="1" builtinId="3"/>
    <cellStyle name="Komma 2" xfId="6"/>
    <cellStyle name="Normal" xfId="0" builtinId="0"/>
    <cellStyle name="Normal 2" xfId="3"/>
    <cellStyle name="Normal 3" xfId="2"/>
    <cellStyle name="Procent" xfId="5" builtinId="5"/>
    <cellStyle name="Pro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7"/>
  <sheetViews>
    <sheetView showGridLines="0" tabSelected="1" zoomScaleNormal="100" workbookViewId="0"/>
  </sheetViews>
  <sheetFormatPr defaultRowHeight="12.75" x14ac:dyDescent="0.2"/>
  <cols>
    <col min="1" max="1" width="60.140625" customWidth="1"/>
    <col min="2" max="6" width="9.5703125" customWidth="1"/>
    <col min="7" max="7" width="8.7109375" customWidth="1"/>
    <col min="8" max="9" width="9.5703125" customWidth="1"/>
    <col min="12" max="12" width="14.85546875" bestFit="1" customWidth="1"/>
    <col min="15" max="15" width="10.42578125" bestFit="1" customWidth="1"/>
  </cols>
  <sheetData>
    <row r="1" spans="1:17" s="33" customFormat="1" ht="21" x14ac:dyDescent="0.35">
      <c r="A1" s="70" t="s">
        <v>73</v>
      </c>
      <c r="J1" s="76"/>
    </row>
    <row r="2" spans="1:17" s="33" customFormat="1" ht="21" x14ac:dyDescent="0.35">
      <c r="A2" s="70" t="s">
        <v>86</v>
      </c>
    </row>
    <row r="3" spans="1:17" ht="21" x14ac:dyDescent="0.35">
      <c r="A3" s="70" t="s">
        <v>15</v>
      </c>
      <c r="B3" s="36"/>
      <c r="C3" s="38"/>
      <c r="D3" s="39"/>
      <c r="E3" s="37"/>
      <c r="F3" s="39"/>
      <c r="G3" s="37"/>
      <c r="H3" s="39"/>
      <c r="I3" s="40"/>
      <c r="J3" s="35"/>
      <c r="K3" s="10"/>
      <c r="L3" s="10"/>
      <c r="M3" s="10"/>
      <c r="N3" s="10"/>
      <c r="O3" s="10"/>
      <c r="P3" s="10"/>
      <c r="Q3" s="10"/>
    </row>
    <row r="4" spans="1:17" ht="15" x14ac:dyDescent="0.25">
      <c r="A4" s="80"/>
      <c r="B4" s="39"/>
      <c r="C4" s="38"/>
      <c r="D4" s="39"/>
      <c r="E4" s="37"/>
      <c r="F4" s="39"/>
      <c r="G4" s="37"/>
      <c r="H4" s="39"/>
      <c r="I4" s="40"/>
      <c r="J4" s="35"/>
      <c r="K4" s="10"/>
      <c r="L4" s="10"/>
      <c r="M4" s="10"/>
      <c r="N4" s="10"/>
      <c r="O4" s="10"/>
      <c r="P4" s="10"/>
      <c r="Q4" s="10"/>
    </row>
    <row r="6" spans="1:17" s="33" customFormat="1" ht="15" customHeight="1" x14ac:dyDescent="0.2">
      <c r="A6" s="181" t="s">
        <v>4</v>
      </c>
      <c r="B6" s="102"/>
      <c r="C6" s="103"/>
      <c r="D6" s="103"/>
      <c r="E6" s="103"/>
      <c r="F6" s="103"/>
      <c r="G6" s="103"/>
      <c r="H6" s="103"/>
      <c r="I6" s="103"/>
      <c r="J6" s="35"/>
      <c r="K6" s="10"/>
      <c r="L6" s="10"/>
      <c r="M6" s="10"/>
      <c r="N6" s="10"/>
      <c r="O6" s="10"/>
      <c r="P6" s="10"/>
      <c r="Q6" s="10"/>
    </row>
    <row r="7" spans="1:17" s="195" customFormat="1" ht="15" customHeight="1" x14ac:dyDescent="0.2">
      <c r="A7" s="190"/>
      <c r="B7" s="191"/>
      <c r="C7" s="192"/>
      <c r="D7" s="192"/>
      <c r="E7" s="192"/>
      <c r="F7" s="192"/>
      <c r="G7" s="192"/>
      <c r="H7" s="192"/>
      <c r="I7" s="192"/>
      <c r="J7" s="193"/>
      <c r="K7" s="194"/>
      <c r="L7" s="194"/>
      <c r="M7" s="194"/>
      <c r="N7" s="194"/>
      <c r="O7" s="194"/>
      <c r="P7" s="194"/>
      <c r="Q7" s="194"/>
    </row>
    <row r="8" spans="1:17" ht="15" x14ac:dyDescent="0.2">
      <c r="A8" s="180" t="s">
        <v>62</v>
      </c>
      <c r="B8" s="217" t="s">
        <v>3</v>
      </c>
      <c r="C8" s="217"/>
      <c r="D8" s="217"/>
      <c r="E8" s="217"/>
      <c r="F8" s="217"/>
      <c r="G8" s="217"/>
      <c r="H8" s="217"/>
      <c r="I8" s="217"/>
      <c r="J8" s="35"/>
      <c r="K8" s="10"/>
      <c r="L8" s="10"/>
      <c r="M8" s="10"/>
      <c r="N8" s="10"/>
      <c r="O8" s="10"/>
      <c r="P8" s="10"/>
      <c r="Q8" s="10"/>
    </row>
    <row r="9" spans="1:17" ht="15" x14ac:dyDescent="0.25">
      <c r="A9" s="64" t="s">
        <v>9</v>
      </c>
      <c r="B9" s="82">
        <v>2022</v>
      </c>
      <c r="C9" s="63" t="s">
        <v>0</v>
      </c>
      <c r="D9" s="88">
        <v>2023</v>
      </c>
      <c r="E9" s="63" t="s">
        <v>0</v>
      </c>
      <c r="F9" s="82">
        <v>2024</v>
      </c>
      <c r="G9" s="63" t="s">
        <v>0</v>
      </c>
      <c r="H9" s="82">
        <v>2025</v>
      </c>
      <c r="I9" s="63" t="s">
        <v>0</v>
      </c>
      <c r="J9" s="35"/>
      <c r="K9" s="10"/>
      <c r="L9" s="10"/>
      <c r="M9" s="10"/>
      <c r="N9" s="10"/>
      <c r="O9" s="10"/>
      <c r="P9" s="10"/>
      <c r="Q9" s="10"/>
    </row>
    <row r="10" spans="1:17" ht="15" x14ac:dyDescent="0.25">
      <c r="A10" s="80" t="s">
        <v>47</v>
      </c>
      <c r="B10" s="107">
        <v>100000</v>
      </c>
      <c r="C10" s="42"/>
      <c r="D10" s="107">
        <v>100000</v>
      </c>
      <c r="E10" s="42"/>
      <c r="F10" s="107">
        <v>100000</v>
      </c>
      <c r="G10" s="42"/>
      <c r="H10" s="107">
        <v>100000</v>
      </c>
      <c r="I10" s="43"/>
      <c r="J10" s="46" t="s">
        <v>10</v>
      </c>
      <c r="K10" s="10"/>
      <c r="L10" s="10"/>
      <c r="M10" s="10"/>
      <c r="N10" s="10"/>
      <c r="O10" s="10"/>
      <c r="P10" s="10"/>
      <c r="Q10" s="10"/>
    </row>
    <row r="11" spans="1:17" s="33" customFormat="1" ht="15" x14ac:dyDescent="0.25">
      <c r="A11" s="80" t="s">
        <v>74</v>
      </c>
      <c r="B11" s="54">
        <f>'Annex 2D Additional SPA(top-up)'!D28</f>
        <v>0</v>
      </c>
      <c r="C11" s="53"/>
      <c r="D11" s="54">
        <f>'Annex 2D Additional SPA(top-up)'!J28</f>
        <v>0</v>
      </c>
      <c r="E11" s="53"/>
      <c r="F11" s="54">
        <f>'Annex 2D Additional SPA(top-up)'!P28</f>
        <v>0</v>
      </c>
      <c r="G11" s="53"/>
      <c r="H11" s="54">
        <f>'Annex 2D Additional SPA(top-up)'!V28</f>
        <v>0</v>
      </c>
      <c r="I11" s="43"/>
      <c r="J11" s="84" t="s">
        <v>70</v>
      </c>
      <c r="K11" s="10"/>
      <c r="L11" s="10"/>
      <c r="M11" s="10"/>
      <c r="N11" s="10"/>
      <c r="O11" s="10"/>
      <c r="P11" s="10"/>
      <c r="Q11" s="10"/>
    </row>
    <row r="12" spans="1:17" ht="15" x14ac:dyDescent="0.25">
      <c r="A12" s="80" t="s">
        <v>5</v>
      </c>
      <c r="B12" s="107" t="s">
        <v>6</v>
      </c>
      <c r="C12" s="42"/>
      <c r="D12" s="107">
        <f>B35</f>
        <v>11450</v>
      </c>
      <c r="E12" s="42"/>
      <c r="F12" s="107">
        <f t="shared" ref="F12" si="0">D35</f>
        <v>400</v>
      </c>
      <c r="G12" s="42"/>
      <c r="H12" s="107">
        <f t="shared" ref="H12" si="1">F35</f>
        <v>400</v>
      </c>
      <c r="I12" s="43"/>
      <c r="J12" s="46" t="s">
        <v>10</v>
      </c>
      <c r="K12" s="10"/>
      <c r="L12" s="10"/>
      <c r="M12" s="10"/>
      <c r="N12" s="10"/>
      <c r="O12" s="10"/>
      <c r="P12" s="10"/>
      <c r="Q12" s="10"/>
    </row>
    <row r="13" spans="1:17" ht="15" x14ac:dyDescent="0.25">
      <c r="A13" s="80" t="s">
        <v>60</v>
      </c>
      <c r="B13" s="107">
        <v>0</v>
      </c>
      <c r="C13" s="42"/>
      <c r="D13" s="107">
        <v>0</v>
      </c>
      <c r="E13" s="42"/>
      <c r="F13" s="107">
        <v>0</v>
      </c>
      <c r="G13" s="42"/>
      <c r="H13" s="107">
        <v>0</v>
      </c>
      <c r="I13" s="43"/>
      <c r="J13" s="46" t="s">
        <v>10</v>
      </c>
      <c r="K13" s="10"/>
      <c r="L13" s="10"/>
      <c r="M13" s="10"/>
      <c r="N13" s="10"/>
      <c r="O13" s="10"/>
      <c r="P13" s="10"/>
      <c r="Q13" s="10"/>
    </row>
    <row r="14" spans="1:17" ht="15" x14ac:dyDescent="0.25">
      <c r="A14" s="182" t="s">
        <v>7</v>
      </c>
      <c r="B14" s="108">
        <v>0</v>
      </c>
      <c r="C14" s="44"/>
      <c r="D14" s="108">
        <v>0</v>
      </c>
      <c r="E14" s="44"/>
      <c r="F14" s="108">
        <v>0</v>
      </c>
      <c r="G14" s="44"/>
      <c r="H14" s="108">
        <v>0</v>
      </c>
      <c r="I14" s="64"/>
      <c r="J14" s="46" t="s">
        <v>10</v>
      </c>
      <c r="K14" s="10"/>
      <c r="L14" s="10"/>
      <c r="M14" s="10"/>
      <c r="N14" s="10"/>
      <c r="O14" s="10"/>
      <c r="P14" s="10"/>
      <c r="Q14" s="10"/>
    </row>
    <row r="15" spans="1:17" s="106" customFormat="1" ht="15.75" thickBot="1" x14ac:dyDescent="0.3">
      <c r="A15" s="183" t="s">
        <v>37</v>
      </c>
      <c r="B15" s="131">
        <f>SUM(B10:B14)</f>
        <v>100000</v>
      </c>
      <c r="C15" s="132"/>
      <c r="D15" s="131">
        <f t="shared" ref="D15" si="2">SUM(D10:D14)</f>
        <v>111450</v>
      </c>
      <c r="E15" s="132"/>
      <c r="F15" s="131">
        <f t="shared" ref="F15" si="3">SUM(F10:F14)</f>
        <v>100400</v>
      </c>
      <c r="G15" s="132"/>
      <c r="H15" s="131">
        <f t="shared" ref="H15" si="4">SUM(H10:H14)</f>
        <v>100400</v>
      </c>
      <c r="I15" s="133"/>
      <c r="J15" s="134"/>
      <c r="K15" s="134"/>
      <c r="L15" s="134"/>
      <c r="M15" s="134"/>
      <c r="N15" s="134"/>
      <c r="O15" s="134"/>
      <c r="P15" s="134"/>
      <c r="Q15" s="134"/>
    </row>
    <row r="16" spans="1:17" ht="15.75" thickTop="1" x14ac:dyDescent="0.25">
      <c r="A16" s="184"/>
      <c r="B16" s="41"/>
      <c r="C16" s="38"/>
      <c r="D16" s="41"/>
      <c r="E16" s="37"/>
      <c r="F16" s="41"/>
      <c r="G16" s="37"/>
      <c r="H16" s="39"/>
      <c r="I16" s="40"/>
      <c r="J16" s="35"/>
      <c r="K16" s="35"/>
      <c r="L16" s="35"/>
      <c r="M16" s="35"/>
      <c r="N16" s="35"/>
      <c r="O16" s="35"/>
      <c r="P16" s="35"/>
      <c r="Q16" s="35"/>
    </row>
    <row r="17" spans="1:17" ht="15" x14ac:dyDescent="0.25">
      <c r="A17" s="109" t="s">
        <v>8</v>
      </c>
      <c r="B17" s="109"/>
      <c r="C17" s="109"/>
      <c r="D17" s="109"/>
      <c r="E17" s="109"/>
      <c r="F17" s="109"/>
      <c r="G17" s="109"/>
      <c r="H17" s="109"/>
      <c r="I17" s="109"/>
      <c r="J17" s="35"/>
      <c r="K17" s="35"/>
      <c r="L17" s="35"/>
      <c r="M17" s="35"/>
      <c r="N17" s="35"/>
      <c r="O17" s="35"/>
      <c r="P17" s="35"/>
      <c r="Q17" s="35"/>
    </row>
    <row r="19" spans="1:17" s="33" customFormat="1" ht="15" x14ac:dyDescent="0.25">
      <c r="A19" s="185" t="s">
        <v>17</v>
      </c>
      <c r="B19" s="217" t="s">
        <v>3</v>
      </c>
      <c r="C19" s="218"/>
      <c r="D19" s="218"/>
      <c r="E19" s="218"/>
      <c r="F19" s="218"/>
      <c r="G19" s="218"/>
      <c r="H19" s="218"/>
      <c r="I19" s="218"/>
      <c r="J19" s="65"/>
      <c r="K19" s="50"/>
      <c r="L19" s="50"/>
      <c r="M19" s="51"/>
      <c r="N19" s="50"/>
      <c r="O19" s="50"/>
      <c r="P19" s="50"/>
      <c r="Q19" s="50"/>
    </row>
    <row r="20" spans="1:17" s="33" customFormat="1" ht="15" x14ac:dyDescent="0.25">
      <c r="A20" s="184" t="s">
        <v>52</v>
      </c>
      <c r="B20" s="54">
        <f>'Annex 2A Geo., outcome and hum.'!E58</f>
        <v>11700</v>
      </c>
      <c r="C20" s="189">
        <f t="shared" ref="C20:C26" si="5">B20/B$26</f>
        <v>0.14507129572225666</v>
      </c>
      <c r="D20" s="54">
        <f>'Annex 2A Geo., outcome and hum.'!J58</f>
        <v>11700</v>
      </c>
      <c r="E20" s="189">
        <f t="shared" ref="E20:E26" si="6">D20/D$26</f>
        <v>0.11510083620265617</v>
      </c>
      <c r="F20" s="54">
        <f>'Annex 2A Geo., outcome and hum.'!O58</f>
        <v>11700</v>
      </c>
      <c r="G20" s="189">
        <f t="shared" ref="G20:G26" si="7">F20/F$26</f>
        <v>0.12800875273522977</v>
      </c>
      <c r="H20" s="54">
        <f>'Annex 2A Geo., outcome and hum.'!T58</f>
        <v>11700</v>
      </c>
      <c r="I20" s="189">
        <f t="shared" ref="I20:I26" si="8">H20/H$26</f>
        <v>0.12758996728462377</v>
      </c>
      <c r="J20" s="84" t="s">
        <v>33</v>
      </c>
      <c r="K20" s="50"/>
      <c r="L20" s="50"/>
      <c r="M20" s="51"/>
      <c r="N20" s="50"/>
      <c r="O20" s="50"/>
      <c r="P20" s="50"/>
      <c r="Q20" s="50"/>
    </row>
    <row r="21" spans="1:17" s="33" customFormat="1" ht="15" x14ac:dyDescent="0.25">
      <c r="A21" s="79" t="s">
        <v>53</v>
      </c>
      <c r="B21" s="54">
        <f>'Annex 2A Geo., outcome and hum.'!E59</f>
        <v>21050</v>
      </c>
      <c r="C21" s="189">
        <f t="shared" si="5"/>
        <v>0.26100433973961562</v>
      </c>
      <c r="D21" s="54">
        <f>'Annex 2A Geo., outcome and hum.'!J59</f>
        <v>21050</v>
      </c>
      <c r="E21" s="189">
        <f t="shared" si="6"/>
        <v>0.20708312838170193</v>
      </c>
      <c r="F21" s="54">
        <f>'Annex 2A Geo., outcome and hum.'!O59</f>
        <v>21050</v>
      </c>
      <c r="G21" s="189">
        <f t="shared" si="7"/>
        <v>0.23030634573304157</v>
      </c>
      <c r="H21" s="54">
        <f>'Annex 2A Geo., outcome and hum.'!T59</f>
        <v>21050</v>
      </c>
      <c r="I21" s="189">
        <f t="shared" si="8"/>
        <v>0.22955288985823338</v>
      </c>
      <c r="J21" s="84" t="s">
        <v>33</v>
      </c>
      <c r="K21" s="50"/>
      <c r="L21" s="50"/>
      <c r="M21" s="51"/>
      <c r="N21" s="50"/>
      <c r="O21" s="50"/>
      <c r="P21" s="50"/>
      <c r="Q21" s="50"/>
    </row>
    <row r="22" spans="1:17" s="33" customFormat="1" ht="15" x14ac:dyDescent="0.25">
      <c r="A22" s="79" t="s">
        <v>54</v>
      </c>
      <c r="B22" s="54">
        <f>'Annex 2A Geo., outcome and hum.'!E60</f>
        <v>21200</v>
      </c>
      <c r="C22" s="189">
        <f t="shared" si="5"/>
        <v>0.26286422814631122</v>
      </c>
      <c r="D22" s="54">
        <f>'Annex 2A Geo., outcome and hum.'!J60</f>
        <v>21200</v>
      </c>
      <c r="E22" s="189">
        <f t="shared" si="6"/>
        <v>0.20855878012788981</v>
      </c>
      <c r="F22" s="54">
        <f>'Annex 2A Geo., outcome and hum.'!O60</f>
        <v>21200</v>
      </c>
      <c r="G22" s="189">
        <f t="shared" si="7"/>
        <v>0.23194748358862144</v>
      </c>
      <c r="H22" s="54">
        <f>'Annex 2A Geo., outcome and hum.'!T60</f>
        <v>21200</v>
      </c>
      <c r="I22" s="189">
        <f t="shared" si="8"/>
        <v>0.23118865866957469</v>
      </c>
      <c r="J22" s="84" t="s">
        <v>33</v>
      </c>
      <c r="K22" s="50"/>
      <c r="L22" s="50"/>
      <c r="M22" s="51"/>
      <c r="N22" s="50"/>
      <c r="O22" s="50"/>
      <c r="P22" s="50"/>
      <c r="Q22" s="50"/>
    </row>
    <row r="23" spans="1:17" s="33" customFormat="1" ht="15" x14ac:dyDescent="0.25">
      <c r="A23" s="79" t="s">
        <v>55</v>
      </c>
      <c r="B23" s="54">
        <f>'Annex 2A Geo., outcome and hum.'!E61</f>
        <v>5300</v>
      </c>
      <c r="C23" s="189">
        <f t="shared" si="5"/>
        <v>6.5716057036577805E-2</v>
      </c>
      <c r="D23" s="54">
        <f>'Annex 2A Geo., outcome and hum.'!J61</f>
        <v>5300</v>
      </c>
      <c r="E23" s="189">
        <f t="shared" si="6"/>
        <v>5.2139695031972452E-2</v>
      </c>
      <c r="F23" s="54">
        <f>'Annex 2A Geo., outcome and hum.'!O61</f>
        <v>5300</v>
      </c>
      <c r="G23" s="189">
        <f t="shared" si="7"/>
        <v>5.798687089715536E-2</v>
      </c>
      <c r="H23" s="54">
        <f>'Annex 2A Geo., outcome and hum.'!T61</f>
        <v>5300</v>
      </c>
      <c r="I23" s="189">
        <f t="shared" si="8"/>
        <v>5.7797164667393673E-2</v>
      </c>
      <c r="J23" s="84" t="s">
        <v>33</v>
      </c>
      <c r="K23" s="50"/>
      <c r="L23" s="50"/>
      <c r="M23" s="51"/>
      <c r="N23" s="50"/>
      <c r="O23" s="50"/>
      <c r="P23" s="50"/>
      <c r="Q23" s="50"/>
    </row>
    <row r="24" spans="1:17" s="33" customFormat="1" ht="15" x14ac:dyDescent="0.25">
      <c r="A24" s="79" t="s">
        <v>56</v>
      </c>
      <c r="B24" s="54">
        <f>'Annex 2A Geo., outcome and hum.'!E62</f>
        <v>8400</v>
      </c>
      <c r="C24" s="189">
        <f t="shared" si="5"/>
        <v>0.10415375077495351</v>
      </c>
      <c r="D24" s="54">
        <f>'Annex 2A Geo., outcome and hum.'!J62</f>
        <v>8400</v>
      </c>
      <c r="E24" s="189">
        <f t="shared" si="6"/>
        <v>8.2636497786522378E-2</v>
      </c>
      <c r="F24" s="54">
        <f>'Annex 2A Geo., outcome and hum.'!O62</f>
        <v>8400</v>
      </c>
      <c r="G24" s="189">
        <f t="shared" si="7"/>
        <v>9.1903719912472648E-2</v>
      </c>
      <c r="H24" s="54">
        <f>'Annex 2A Geo., outcome and hum.'!T62</f>
        <v>8400</v>
      </c>
      <c r="I24" s="189">
        <f t="shared" si="8"/>
        <v>9.1603053435114504E-2</v>
      </c>
      <c r="J24" s="84" t="s">
        <v>33</v>
      </c>
      <c r="K24" s="50"/>
      <c r="L24" s="50"/>
      <c r="M24" s="51"/>
      <c r="N24" s="50"/>
      <c r="O24" s="50"/>
      <c r="P24" s="50"/>
      <c r="Q24" s="50"/>
    </row>
    <row r="25" spans="1:17" s="33" customFormat="1" ht="15" x14ac:dyDescent="0.25">
      <c r="A25" s="79" t="s">
        <v>71</v>
      </c>
      <c r="B25" s="107">
        <v>13000</v>
      </c>
      <c r="C25" s="189">
        <f t="shared" si="5"/>
        <v>0.16119032858028517</v>
      </c>
      <c r="D25" s="107">
        <v>34000</v>
      </c>
      <c r="E25" s="189">
        <f t="shared" si="6"/>
        <v>0.33448106246925724</v>
      </c>
      <c r="F25" s="107">
        <v>23750</v>
      </c>
      <c r="G25" s="189">
        <f t="shared" si="7"/>
        <v>0.25984682713347923</v>
      </c>
      <c r="H25" s="107">
        <v>24050</v>
      </c>
      <c r="I25" s="189">
        <f t="shared" si="8"/>
        <v>0.26226826608505999</v>
      </c>
      <c r="J25" s="84" t="s">
        <v>10</v>
      </c>
      <c r="K25" s="50"/>
      <c r="L25" s="50"/>
      <c r="M25" s="51"/>
      <c r="N25" s="50"/>
      <c r="O25" s="50"/>
      <c r="P25" s="50"/>
      <c r="Q25" s="50"/>
    </row>
    <row r="26" spans="1:17" s="116" customFormat="1" ht="15" x14ac:dyDescent="0.25">
      <c r="A26" s="186" t="s">
        <v>48</v>
      </c>
      <c r="B26" s="117">
        <f>SUM(B20:B25)</f>
        <v>80650</v>
      </c>
      <c r="C26" s="118">
        <f t="shared" si="5"/>
        <v>1</v>
      </c>
      <c r="D26" s="117">
        <f>SUM(D20:D25)</f>
        <v>101650</v>
      </c>
      <c r="E26" s="118">
        <f t="shared" si="6"/>
        <v>1</v>
      </c>
      <c r="F26" s="117">
        <f>SUM(F20:F25)</f>
        <v>91400</v>
      </c>
      <c r="G26" s="118">
        <f t="shared" si="7"/>
        <v>1</v>
      </c>
      <c r="H26" s="117">
        <f>SUM(H20:H25)</f>
        <v>91700</v>
      </c>
      <c r="I26" s="118">
        <f t="shared" si="8"/>
        <v>1</v>
      </c>
      <c r="J26" s="114"/>
      <c r="K26" s="115"/>
      <c r="L26" s="33"/>
      <c r="M26" s="33"/>
      <c r="N26" s="33"/>
      <c r="O26" s="33"/>
      <c r="P26" s="33"/>
    </row>
    <row r="27" spans="1:17" s="116" customFormat="1" ht="15" x14ac:dyDescent="0.25">
      <c r="A27" s="79" t="s">
        <v>88</v>
      </c>
      <c r="B27" s="107">
        <v>0</v>
      </c>
      <c r="C27" s="101"/>
      <c r="D27" s="107">
        <v>0</v>
      </c>
      <c r="E27" s="101"/>
      <c r="F27" s="107">
        <v>0</v>
      </c>
      <c r="G27" s="101"/>
      <c r="H27" s="107">
        <v>0</v>
      </c>
      <c r="I27" s="101"/>
      <c r="J27" s="84" t="s">
        <v>10</v>
      </c>
      <c r="K27" s="115"/>
      <c r="L27" s="33"/>
      <c r="M27" s="33"/>
      <c r="N27" s="33"/>
      <c r="O27" s="33"/>
      <c r="P27" s="33"/>
    </row>
    <row r="28" spans="1:17" s="33" customFormat="1" ht="15" x14ac:dyDescent="0.25">
      <c r="A28" s="79" t="s">
        <v>96</v>
      </c>
      <c r="B28" s="107">
        <v>2000</v>
      </c>
      <c r="C28" s="101"/>
      <c r="D28" s="107">
        <v>2000</v>
      </c>
      <c r="E28" s="101"/>
      <c r="F28" s="107">
        <v>2000</v>
      </c>
      <c r="G28" s="101"/>
      <c r="H28" s="107">
        <v>2000</v>
      </c>
      <c r="I28" s="101"/>
      <c r="J28" s="84" t="s">
        <v>10</v>
      </c>
      <c r="K28" s="50"/>
      <c r="L28" s="50"/>
      <c r="M28" s="51"/>
      <c r="N28" s="50"/>
      <c r="O28" s="50"/>
      <c r="P28" s="50"/>
      <c r="Q28" s="50"/>
    </row>
    <row r="29" spans="1:17" s="33" customFormat="1" ht="15" x14ac:dyDescent="0.25">
      <c r="A29" s="79" t="s">
        <v>97</v>
      </c>
      <c r="B29" s="107">
        <v>0</v>
      </c>
      <c r="C29" s="101"/>
      <c r="D29" s="107">
        <v>0</v>
      </c>
      <c r="E29" s="101"/>
      <c r="F29" s="107">
        <v>0</v>
      </c>
      <c r="G29" s="101"/>
      <c r="H29" s="107">
        <v>0</v>
      </c>
      <c r="I29" s="101"/>
      <c r="J29" s="84" t="s">
        <v>10</v>
      </c>
      <c r="K29" s="50"/>
      <c r="L29" s="50"/>
      <c r="M29" s="51"/>
      <c r="N29" s="50"/>
      <c r="O29" s="50"/>
      <c r="P29" s="50"/>
      <c r="Q29" s="50"/>
    </row>
    <row r="30" spans="1:17" s="33" customFormat="1" ht="15" x14ac:dyDescent="0.25">
      <c r="A30" s="79" t="s">
        <v>98</v>
      </c>
      <c r="B30" s="107">
        <v>100</v>
      </c>
      <c r="C30" s="101"/>
      <c r="D30" s="107">
        <v>100</v>
      </c>
      <c r="E30" s="101"/>
      <c r="F30" s="107">
        <v>100</v>
      </c>
      <c r="G30" s="101"/>
      <c r="H30" s="107">
        <v>100</v>
      </c>
      <c r="I30" s="101"/>
      <c r="J30" s="84" t="s">
        <v>10</v>
      </c>
      <c r="K30" s="50"/>
      <c r="L30" s="50"/>
      <c r="M30" s="51"/>
      <c r="N30" s="50"/>
      <c r="O30" s="50"/>
      <c r="P30" s="50"/>
      <c r="Q30" s="50"/>
    </row>
    <row r="31" spans="1:17" s="33" customFormat="1" ht="15" x14ac:dyDescent="0.25">
      <c r="A31" s="186" t="s">
        <v>61</v>
      </c>
      <c r="B31" s="117">
        <f>SUM(B26:B30)</f>
        <v>82750</v>
      </c>
      <c r="C31" s="118"/>
      <c r="D31" s="117">
        <f>SUM(D26:D30)</f>
        <v>103750</v>
      </c>
      <c r="E31" s="118"/>
      <c r="F31" s="117">
        <f t="shared" ref="F31" si="9">SUM(F26:F30)</f>
        <v>93500</v>
      </c>
      <c r="G31" s="118"/>
      <c r="H31" s="117">
        <f t="shared" ref="H31" si="10">SUM(H26:H30)</f>
        <v>93800</v>
      </c>
      <c r="I31" s="118"/>
      <c r="J31" s="201"/>
      <c r="K31" s="50"/>
      <c r="L31" s="50"/>
      <c r="M31" s="51"/>
      <c r="N31" s="50"/>
      <c r="O31" s="50"/>
      <c r="P31" s="50"/>
      <c r="Q31" s="50"/>
    </row>
    <row r="32" spans="1:17" s="33" customFormat="1" ht="15" x14ac:dyDescent="0.25">
      <c r="A32" s="79" t="s">
        <v>108</v>
      </c>
      <c r="B32" s="107">
        <v>5800</v>
      </c>
      <c r="C32" s="101"/>
      <c r="D32" s="107">
        <v>7300</v>
      </c>
      <c r="E32" s="101"/>
      <c r="F32" s="107">
        <v>6500</v>
      </c>
      <c r="G32" s="101"/>
      <c r="H32" s="107">
        <v>6600</v>
      </c>
      <c r="I32" s="101"/>
      <c r="J32" s="84" t="s">
        <v>10</v>
      </c>
      <c r="K32" s="50"/>
      <c r="L32" s="50"/>
      <c r="M32" s="51"/>
      <c r="N32" s="50"/>
      <c r="O32" s="50"/>
      <c r="P32" s="50"/>
      <c r="Q32" s="50"/>
    </row>
    <row r="33" spans="1:17" s="33" customFormat="1" ht="15.75" thickBot="1" x14ac:dyDescent="0.3">
      <c r="A33" s="183" t="s">
        <v>45</v>
      </c>
      <c r="B33" s="66">
        <f>SUM(B31:B32)</f>
        <v>88550</v>
      </c>
      <c r="C33" s="196"/>
      <c r="D33" s="66">
        <f t="shared" ref="D33" si="11">SUM(D31:D32)</f>
        <v>111050</v>
      </c>
      <c r="E33" s="196"/>
      <c r="F33" s="66">
        <f t="shared" ref="F33" si="12">SUM(F31:F32)</f>
        <v>100000</v>
      </c>
      <c r="G33" s="196"/>
      <c r="H33" s="66">
        <f t="shared" ref="H33" si="13">SUM(H31:H32)</f>
        <v>100400</v>
      </c>
      <c r="I33" s="196"/>
      <c r="J33" s="84"/>
      <c r="K33" s="50"/>
      <c r="L33" s="50"/>
      <c r="M33" s="51"/>
      <c r="N33" s="50"/>
      <c r="O33" s="50"/>
      <c r="P33" s="50"/>
      <c r="Q33" s="50"/>
    </row>
    <row r="34" spans="1:17" s="33" customFormat="1" ht="9" customHeight="1" thickTop="1" x14ac:dyDescent="0.25">
      <c r="A34" s="39"/>
      <c r="B34" s="52"/>
      <c r="C34" s="47"/>
      <c r="D34" s="52"/>
      <c r="E34" s="47"/>
      <c r="F34" s="52"/>
      <c r="G34" s="47"/>
      <c r="H34" s="52"/>
      <c r="I34" s="43"/>
      <c r="J34" s="65"/>
      <c r="K34" s="50"/>
      <c r="L34" s="50"/>
      <c r="M34" s="51"/>
      <c r="N34" s="50"/>
      <c r="O34" s="50"/>
      <c r="P34" s="50"/>
      <c r="Q34" s="50"/>
    </row>
    <row r="35" spans="1:17" s="106" customFormat="1" ht="15.75" thickBot="1" x14ac:dyDescent="0.3">
      <c r="A35" s="183" t="s">
        <v>64</v>
      </c>
      <c r="B35" s="131">
        <f>B15-B33</f>
        <v>11450</v>
      </c>
      <c r="C35" s="132"/>
      <c r="D35" s="131">
        <f>D15-D33</f>
        <v>400</v>
      </c>
      <c r="E35" s="132"/>
      <c r="F35" s="131">
        <f>F15-F33</f>
        <v>400</v>
      </c>
      <c r="G35" s="132"/>
      <c r="H35" s="131">
        <f>H15-H33</f>
        <v>0</v>
      </c>
      <c r="I35" s="133"/>
      <c r="J35" s="134"/>
      <c r="K35" s="134"/>
      <c r="L35" s="134"/>
      <c r="M35" s="134"/>
      <c r="N35" s="134"/>
      <c r="O35" s="134"/>
      <c r="P35" s="134"/>
      <c r="Q35" s="134"/>
    </row>
    <row r="36" spans="1:17" s="33" customFormat="1" ht="15.75" thickTop="1" x14ac:dyDescent="0.25">
      <c r="A36" s="39"/>
      <c r="B36" s="52"/>
      <c r="C36" s="47"/>
      <c r="D36" s="52"/>
      <c r="E36" s="47"/>
      <c r="F36" s="52"/>
      <c r="G36" s="47"/>
      <c r="H36" s="52"/>
      <c r="I36" s="43"/>
      <c r="J36" s="65"/>
      <c r="K36" s="50"/>
      <c r="L36" s="50"/>
      <c r="M36" s="51"/>
      <c r="N36" s="50"/>
      <c r="O36" s="50"/>
      <c r="P36" s="50"/>
      <c r="Q36" s="50"/>
    </row>
    <row r="37" spans="1:17" s="33" customFormat="1" ht="15" x14ac:dyDescent="0.25">
      <c r="A37" s="109" t="s">
        <v>63</v>
      </c>
      <c r="B37" s="109"/>
      <c r="C37" s="109"/>
      <c r="D37" s="109"/>
      <c r="E37" s="109"/>
      <c r="F37" s="109"/>
      <c r="G37" s="109"/>
      <c r="H37" s="109"/>
      <c r="I37" s="109"/>
      <c r="J37" s="65"/>
      <c r="K37" s="50"/>
      <c r="L37" s="50"/>
      <c r="M37" s="51"/>
      <c r="N37" s="50"/>
      <c r="O37" s="50"/>
      <c r="P37" s="50"/>
      <c r="Q37" s="50"/>
    </row>
    <row r="38" spans="1:17" s="33" customFormat="1" ht="15" x14ac:dyDescent="0.25">
      <c r="A38" s="39"/>
      <c r="B38" s="52"/>
      <c r="C38" s="47"/>
      <c r="D38" s="52"/>
      <c r="E38" s="47"/>
      <c r="F38" s="52"/>
      <c r="G38" s="47"/>
      <c r="H38" s="52"/>
      <c r="I38" s="43"/>
      <c r="J38" s="65"/>
      <c r="K38" s="50"/>
      <c r="L38" s="50"/>
      <c r="M38" s="51"/>
      <c r="N38" s="50"/>
      <c r="O38" s="50"/>
      <c r="P38" s="50"/>
      <c r="Q38" s="50"/>
    </row>
    <row r="39" spans="1:17" s="33" customFormat="1" ht="15" x14ac:dyDescent="0.25">
      <c r="A39" s="185" t="s">
        <v>19</v>
      </c>
      <c r="B39" s="217" t="s">
        <v>3</v>
      </c>
      <c r="C39" s="218"/>
      <c r="D39" s="218"/>
      <c r="E39" s="218"/>
      <c r="F39" s="218"/>
      <c r="G39" s="218"/>
      <c r="H39" s="218"/>
      <c r="I39" s="218"/>
      <c r="J39" s="50"/>
      <c r="K39" s="50"/>
    </row>
    <row r="40" spans="1:17" ht="15" x14ac:dyDescent="0.25">
      <c r="A40" s="184" t="s">
        <v>41</v>
      </c>
      <c r="B40" s="83">
        <f>'Annex 2B Geo. and cost cat.'!E58</f>
        <v>4200</v>
      </c>
      <c r="C40" s="188">
        <f t="shared" ref="C40:C46" si="14">B40/B$46</f>
        <v>5.2076875387476754E-2</v>
      </c>
      <c r="D40" s="83">
        <f>'Annex 2B Geo. and cost cat.'!G58</f>
        <v>4200</v>
      </c>
      <c r="E40" s="188">
        <f t="shared" ref="E40:E46" si="15">D40/D$46</f>
        <v>4.1318248893261189E-2</v>
      </c>
      <c r="F40" s="83">
        <f>'Annex 2B Geo. and cost cat.'!I58</f>
        <v>4200</v>
      </c>
      <c r="G40" s="188">
        <f t="shared" ref="G40:G46" si="16">F40/F$46</f>
        <v>4.5951859956236324E-2</v>
      </c>
      <c r="H40" s="83">
        <f>'Annex 2B Geo. and cost cat.'!K58</f>
        <v>4200</v>
      </c>
      <c r="I40" s="188">
        <f t="shared" ref="I40:I46" si="17">H40/H$46</f>
        <v>4.5801526717557252E-2</v>
      </c>
      <c r="J40" s="84" t="s">
        <v>34</v>
      </c>
      <c r="K40" s="35"/>
      <c r="L40" s="10"/>
      <c r="M40" s="35"/>
      <c r="N40" s="35"/>
      <c r="O40" s="35"/>
      <c r="P40" s="35"/>
      <c r="Q40" s="35"/>
    </row>
    <row r="41" spans="1:17" s="33" customFormat="1" ht="15" x14ac:dyDescent="0.25">
      <c r="A41" s="184" t="s">
        <v>66</v>
      </c>
      <c r="B41" s="83">
        <f>'Annex 2B Geo. and cost cat.'!E59</f>
        <v>18800</v>
      </c>
      <c r="C41" s="85">
        <f t="shared" si="14"/>
        <v>0.23310601363918165</v>
      </c>
      <c r="D41" s="83">
        <f>'Annex 2B Geo. and cost cat.'!G59</f>
        <v>18800</v>
      </c>
      <c r="E41" s="85">
        <f t="shared" si="15"/>
        <v>0.18494835218888342</v>
      </c>
      <c r="F41" s="83">
        <f>'Annex 2B Geo. and cost cat.'!I59</f>
        <v>18800</v>
      </c>
      <c r="G41" s="85">
        <f t="shared" si="16"/>
        <v>0.20568927789934355</v>
      </c>
      <c r="H41" s="83">
        <f>'Annex 2B Geo. and cost cat.'!K59</f>
        <v>18800</v>
      </c>
      <c r="I41" s="85">
        <f t="shared" si="17"/>
        <v>0.20501635768811341</v>
      </c>
      <c r="J41" s="84" t="s">
        <v>34</v>
      </c>
      <c r="K41" s="81"/>
      <c r="L41" s="10"/>
      <c r="M41" s="81"/>
      <c r="N41" s="81"/>
      <c r="O41" s="81"/>
      <c r="P41" s="81"/>
      <c r="Q41" s="81"/>
    </row>
    <row r="42" spans="1:17" s="33" customFormat="1" ht="15" x14ac:dyDescent="0.25">
      <c r="A42" s="184" t="s">
        <v>87</v>
      </c>
      <c r="B42" s="83">
        <f>'Annex 2B Geo. and cost cat.'!E60</f>
        <v>29500</v>
      </c>
      <c r="C42" s="85">
        <f t="shared" si="14"/>
        <v>0.36577805331680097</v>
      </c>
      <c r="D42" s="83">
        <f>'Annex 2B Geo. and cost cat.'!G60</f>
        <v>29500</v>
      </c>
      <c r="E42" s="85">
        <f t="shared" si="15"/>
        <v>0.29021151008362028</v>
      </c>
      <c r="F42" s="83">
        <f>'Annex 2B Geo. and cost cat.'!I60</f>
        <v>29500</v>
      </c>
      <c r="G42" s="85">
        <f t="shared" si="16"/>
        <v>0.32275711159737419</v>
      </c>
      <c r="H42" s="83">
        <f>'Annex 2B Geo. and cost cat.'!K60</f>
        <v>29500</v>
      </c>
      <c r="I42" s="85">
        <f t="shared" si="17"/>
        <v>0.321701199563795</v>
      </c>
      <c r="J42" s="84" t="s">
        <v>34</v>
      </c>
      <c r="K42" s="35"/>
      <c r="L42" s="10"/>
      <c r="M42" s="35"/>
      <c r="N42" s="35"/>
      <c r="O42" s="35"/>
      <c r="P42" s="35"/>
      <c r="Q42" s="35"/>
    </row>
    <row r="43" spans="1:17" s="33" customFormat="1" ht="15" x14ac:dyDescent="0.25">
      <c r="A43" s="184" t="s">
        <v>40</v>
      </c>
      <c r="B43" s="83">
        <f>'Annex 2B Geo. and cost cat.'!E61</f>
        <v>5150</v>
      </c>
      <c r="C43" s="85">
        <f t="shared" si="14"/>
        <v>6.3856168629882207E-2</v>
      </c>
      <c r="D43" s="83">
        <f>'Annex 2B Geo. and cost cat.'!G61</f>
        <v>5150</v>
      </c>
      <c r="E43" s="85">
        <f t="shared" si="15"/>
        <v>5.0664043285784555E-2</v>
      </c>
      <c r="F43" s="83">
        <f>'Annex 2B Geo. and cost cat.'!I61</f>
        <v>5150</v>
      </c>
      <c r="G43" s="85">
        <f t="shared" si="16"/>
        <v>5.6345733041575495E-2</v>
      </c>
      <c r="H43" s="83">
        <f>'Annex 2B Geo. and cost cat.'!K61</f>
        <v>5150</v>
      </c>
      <c r="I43" s="85">
        <f t="shared" si="17"/>
        <v>5.6161395856052343E-2</v>
      </c>
      <c r="J43" s="84" t="s">
        <v>34</v>
      </c>
      <c r="K43" s="35"/>
      <c r="L43" s="10"/>
      <c r="M43" s="35"/>
      <c r="N43" s="35"/>
      <c r="O43" s="35"/>
      <c r="P43" s="35"/>
      <c r="Q43" s="35"/>
    </row>
    <row r="44" spans="1:17" s="33" customFormat="1" ht="15" x14ac:dyDescent="0.25">
      <c r="A44" s="80" t="s">
        <v>67</v>
      </c>
      <c r="B44" s="83">
        <f>'Annex 2B Geo. and cost cat.'!E62</f>
        <v>10000</v>
      </c>
      <c r="C44" s="85">
        <f t="shared" si="14"/>
        <v>0.12399256044637322</v>
      </c>
      <c r="D44" s="83">
        <f>'Annex 2B Geo. and cost cat.'!G62</f>
        <v>10000</v>
      </c>
      <c r="E44" s="85">
        <f t="shared" si="15"/>
        <v>9.8376783079193314E-2</v>
      </c>
      <c r="F44" s="83">
        <f>'Annex 2B Geo. and cost cat.'!I62</f>
        <v>10000</v>
      </c>
      <c r="G44" s="85">
        <f t="shared" si="16"/>
        <v>0.10940919037199125</v>
      </c>
      <c r="H44" s="83">
        <f>'Annex 2B Geo. and cost cat.'!K62</f>
        <v>10000</v>
      </c>
      <c r="I44" s="85">
        <f t="shared" si="17"/>
        <v>0.10905125408942203</v>
      </c>
      <c r="J44" s="84" t="s">
        <v>34</v>
      </c>
      <c r="K44" s="81"/>
      <c r="L44" s="10"/>
      <c r="M44" s="81"/>
      <c r="N44" s="81"/>
      <c r="O44" s="168"/>
      <c r="P44" s="169"/>
      <c r="Q44" s="81"/>
    </row>
    <row r="45" spans="1:17" s="33" customFormat="1" ht="15" x14ac:dyDescent="0.25">
      <c r="A45" s="79" t="s">
        <v>22</v>
      </c>
      <c r="B45" s="83">
        <f>B25</f>
        <v>13000</v>
      </c>
      <c r="C45" s="85">
        <f t="shared" si="14"/>
        <v>0.16119032858028517</v>
      </c>
      <c r="D45" s="83">
        <f>D25</f>
        <v>34000</v>
      </c>
      <c r="E45" s="85">
        <f t="shared" si="15"/>
        <v>0.33448106246925724</v>
      </c>
      <c r="F45" s="83">
        <f>F25</f>
        <v>23750</v>
      </c>
      <c r="G45" s="85">
        <f t="shared" si="16"/>
        <v>0.25984682713347923</v>
      </c>
      <c r="H45" s="83">
        <f>H25</f>
        <v>24050</v>
      </c>
      <c r="I45" s="85">
        <f t="shared" si="17"/>
        <v>0.26226826608505999</v>
      </c>
      <c r="J45" s="84" t="s">
        <v>34</v>
      </c>
      <c r="K45" s="87"/>
      <c r="L45" s="10"/>
      <c r="M45" s="86"/>
      <c r="N45" s="86"/>
      <c r="O45" s="168"/>
      <c r="P45" s="86"/>
      <c r="Q45" s="86"/>
    </row>
    <row r="46" spans="1:17" ht="15.75" thickBot="1" x14ac:dyDescent="0.3">
      <c r="A46" s="187" t="s">
        <v>18</v>
      </c>
      <c r="B46" s="66">
        <f>SUM(B40:B45)</f>
        <v>80650</v>
      </c>
      <c r="C46" s="67">
        <f t="shared" si="14"/>
        <v>1</v>
      </c>
      <c r="D46" s="66">
        <f>SUM(D40:D45)</f>
        <v>101650</v>
      </c>
      <c r="E46" s="67">
        <f t="shared" si="15"/>
        <v>1</v>
      </c>
      <c r="F46" s="66">
        <f>SUM(F40:F45)</f>
        <v>91400</v>
      </c>
      <c r="G46" s="67">
        <f t="shared" si="16"/>
        <v>1</v>
      </c>
      <c r="H46" s="66">
        <f>SUM(H40:H45)</f>
        <v>91700</v>
      </c>
      <c r="I46" s="67">
        <f t="shared" si="17"/>
        <v>1</v>
      </c>
      <c r="J46" s="46"/>
      <c r="K46" s="35"/>
      <c r="L46" s="10"/>
      <c r="M46" s="51"/>
      <c r="N46" s="50"/>
      <c r="O46" s="50"/>
      <c r="P46" s="50"/>
      <c r="Q46" s="50"/>
    </row>
    <row r="47" spans="1:17" s="33" customFormat="1" ht="15.75" thickTop="1" x14ac:dyDescent="0.25">
      <c r="A47" s="39"/>
      <c r="B47" s="52"/>
      <c r="C47" s="47"/>
      <c r="D47" s="52"/>
      <c r="E47" s="47"/>
      <c r="F47" s="52"/>
      <c r="G47" s="47"/>
      <c r="H47" s="52"/>
      <c r="I47" s="43"/>
      <c r="J47" s="65"/>
      <c r="K47" s="50"/>
      <c r="L47" s="50"/>
      <c r="M47" s="51"/>
      <c r="N47" s="50"/>
      <c r="O47" s="50"/>
      <c r="P47" s="50"/>
      <c r="Q47" s="50"/>
    </row>
    <row r="48" spans="1:17" s="33" customFormat="1" ht="15" x14ac:dyDescent="0.25">
      <c r="A48" s="185" t="s">
        <v>16</v>
      </c>
      <c r="B48" s="217" t="s">
        <v>3</v>
      </c>
      <c r="C48" s="218"/>
      <c r="D48" s="218"/>
      <c r="E48" s="218"/>
      <c r="F48" s="218"/>
      <c r="G48" s="218"/>
      <c r="H48" s="218"/>
      <c r="I48" s="218"/>
      <c r="J48" s="65"/>
      <c r="K48" s="50"/>
      <c r="L48" s="50"/>
      <c r="M48" s="51"/>
      <c r="N48" s="50"/>
      <c r="O48" s="50"/>
      <c r="P48" s="50"/>
      <c r="Q48" s="50"/>
    </row>
    <row r="49" spans="1:20" ht="15" x14ac:dyDescent="0.25">
      <c r="A49" s="184" t="s">
        <v>90</v>
      </c>
      <c r="B49" s="54">
        <f>'Annex 2B Geo. and cost cat.'!E33</f>
        <v>53500</v>
      </c>
      <c r="C49" s="189">
        <f>B49/B52</f>
        <v>0.66336019838809668</v>
      </c>
      <c r="D49" s="54">
        <f>'Annex 2B Geo. and cost cat.'!G33</f>
        <v>53500</v>
      </c>
      <c r="E49" s="189">
        <f>D49/D52</f>
        <v>0.52631578947368418</v>
      </c>
      <c r="F49" s="54">
        <f>'Annex 2B Geo. and cost cat.'!I33</f>
        <v>53500</v>
      </c>
      <c r="G49" s="189">
        <f>F49/F52</f>
        <v>0.58533916849015322</v>
      </c>
      <c r="H49" s="54">
        <f>'Annex 2B Geo. and cost cat.'!K33</f>
        <v>53500</v>
      </c>
      <c r="I49" s="189">
        <f>H49/H52</f>
        <v>0.58342420937840789</v>
      </c>
      <c r="J49" s="84" t="s">
        <v>34</v>
      </c>
      <c r="K49" s="35"/>
      <c r="L49" s="10"/>
      <c r="M49" s="10"/>
      <c r="N49" s="10"/>
      <c r="O49" s="10"/>
      <c r="P49" s="10"/>
      <c r="Q49" s="10"/>
    </row>
    <row r="50" spans="1:20" ht="15" x14ac:dyDescent="0.25">
      <c r="A50" s="79" t="s">
        <v>21</v>
      </c>
      <c r="B50" s="54">
        <f>'Annex 2B Geo. and cost cat.'!E54</f>
        <v>14150</v>
      </c>
      <c r="C50" s="53">
        <f>B50/B52</f>
        <v>0.17544947303161809</v>
      </c>
      <c r="D50" s="54">
        <f>'Annex 2B Geo. and cost cat.'!G54</f>
        <v>14150</v>
      </c>
      <c r="E50" s="53">
        <f>D50/D52</f>
        <v>0.13920314805705852</v>
      </c>
      <c r="F50" s="54">
        <f>'Annex 2B Geo. and cost cat.'!I54</f>
        <v>14150</v>
      </c>
      <c r="G50" s="53">
        <f>F50/F52</f>
        <v>0.15481400437636761</v>
      </c>
      <c r="H50" s="54">
        <f>'Annex 2B Geo. and cost cat.'!K54</f>
        <v>14150</v>
      </c>
      <c r="I50" s="53">
        <f>H50/H52</f>
        <v>0.15430752453653218</v>
      </c>
      <c r="J50" s="84" t="s">
        <v>34</v>
      </c>
      <c r="K50" s="55"/>
      <c r="L50" s="10"/>
      <c r="M50" s="10"/>
      <c r="N50" s="10"/>
      <c r="O50" s="10"/>
      <c r="P50" s="10"/>
      <c r="Q50" s="10"/>
    </row>
    <row r="51" spans="1:20" s="33" customFormat="1" ht="15" x14ac:dyDescent="0.25">
      <c r="A51" s="79" t="s">
        <v>22</v>
      </c>
      <c r="B51" s="83">
        <f>B25</f>
        <v>13000</v>
      </c>
      <c r="C51" s="49">
        <f>B51/B52</f>
        <v>0.16119032858028517</v>
      </c>
      <c r="D51" s="83">
        <f>D25</f>
        <v>34000</v>
      </c>
      <c r="E51" s="85">
        <f>D51/D52</f>
        <v>0.33448106246925724</v>
      </c>
      <c r="F51" s="83">
        <f>F25</f>
        <v>23750</v>
      </c>
      <c r="G51" s="85">
        <f>F51/F52</f>
        <v>0.25984682713347923</v>
      </c>
      <c r="H51" s="83">
        <f>H25</f>
        <v>24050</v>
      </c>
      <c r="I51" s="85">
        <f>H51/H52</f>
        <v>0.26226826608505999</v>
      </c>
      <c r="J51" s="84" t="s">
        <v>34</v>
      </c>
      <c r="K51" s="35"/>
      <c r="L51" s="10"/>
      <c r="M51" s="10"/>
      <c r="N51" s="10"/>
      <c r="O51" s="10"/>
      <c r="P51" s="10"/>
      <c r="Q51" s="10"/>
    </row>
    <row r="52" spans="1:20" ht="15.75" thickBot="1" x14ac:dyDescent="0.3">
      <c r="A52" s="187" t="s">
        <v>18</v>
      </c>
      <c r="B52" s="56">
        <f>SUM(B49:B51)</f>
        <v>80650</v>
      </c>
      <c r="C52" s="67">
        <f>B52/B$46</f>
        <v>1</v>
      </c>
      <c r="D52" s="56">
        <f>SUM(D49:D51)</f>
        <v>101650</v>
      </c>
      <c r="E52" s="67">
        <f>D52/D$46</f>
        <v>1</v>
      </c>
      <c r="F52" s="56">
        <f>SUM(F49:F51)</f>
        <v>91400</v>
      </c>
      <c r="G52" s="67">
        <f>F52/F$46</f>
        <v>1</v>
      </c>
      <c r="H52" s="56">
        <f>SUM(H49:H51)</f>
        <v>91700</v>
      </c>
      <c r="I52" s="67">
        <f>H52/H$46</f>
        <v>1</v>
      </c>
      <c r="J52" s="57"/>
      <c r="K52" s="58"/>
      <c r="L52" s="10"/>
      <c r="M52" s="10"/>
      <c r="N52" s="10"/>
      <c r="O52" s="10"/>
      <c r="P52" s="10"/>
      <c r="Q52" s="10"/>
    </row>
    <row r="53" spans="1:20" ht="15.75" thickTop="1" x14ac:dyDescent="0.25">
      <c r="A53" s="39"/>
      <c r="B53" s="39"/>
      <c r="C53" s="38"/>
      <c r="D53" s="39"/>
      <c r="E53" s="37"/>
      <c r="F53" s="39"/>
      <c r="G53" s="37"/>
      <c r="H53" s="39"/>
      <c r="I53" s="40"/>
      <c r="J53" s="35"/>
      <c r="K53" s="35"/>
      <c r="L53" s="10"/>
      <c r="M53" s="10"/>
      <c r="N53" s="10"/>
      <c r="O53" s="10"/>
      <c r="P53" s="10"/>
      <c r="Q53" s="10"/>
    </row>
    <row r="54" spans="1:20" s="33" customFormat="1" ht="15" x14ac:dyDescent="0.25">
      <c r="A54" s="109" t="s">
        <v>59</v>
      </c>
      <c r="B54" s="109"/>
      <c r="C54" s="109"/>
      <c r="D54" s="109"/>
      <c r="E54" s="109"/>
      <c r="F54" s="109"/>
      <c r="G54" s="109"/>
      <c r="H54" s="109"/>
      <c r="I54" s="109"/>
      <c r="J54" s="81"/>
      <c r="K54" s="81"/>
      <c r="L54" s="81"/>
      <c r="M54" s="81"/>
      <c r="N54" s="81"/>
      <c r="O54" s="81"/>
      <c r="P54" s="81"/>
      <c r="Q54" s="81"/>
    </row>
    <row r="55" spans="1:20" s="33" customFormat="1" ht="15" x14ac:dyDescent="0.25">
      <c r="A55" s="39"/>
      <c r="B55" s="39"/>
      <c r="C55" s="38"/>
      <c r="D55" s="39"/>
      <c r="E55" s="37"/>
      <c r="F55" s="39"/>
      <c r="G55" s="37"/>
      <c r="H55" s="39"/>
      <c r="I55" s="40"/>
      <c r="J55" s="81"/>
      <c r="K55" s="81"/>
      <c r="L55" s="10"/>
      <c r="M55" s="10"/>
      <c r="N55" s="10"/>
      <c r="O55" s="10"/>
      <c r="P55" s="10"/>
      <c r="Q55" s="10"/>
    </row>
    <row r="56" spans="1:20" s="33" customFormat="1" ht="15" x14ac:dyDescent="0.25">
      <c r="A56" s="185" t="s">
        <v>115</v>
      </c>
      <c r="B56" s="217" t="s">
        <v>0</v>
      </c>
      <c r="C56" s="217"/>
      <c r="D56" s="217"/>
      <c r="E56" s="217"/>
      <c r="F56" s="217"/>
      <c r="G56" s="217"/>
      <c r="H56" s="217"/>
      <c r="I56" s="217"/>
      <c r="J56" s="35"/>
      <c r="K56" s="35"/>
      <c r="L56" s="10"/>
      <c r="M56" s="10"/>
      <c r="N56" s="10"/>
      <c r="O56" s="10"/>
      <c r="P56" s="10"/>
      <c r="Q56" s="10"/>
    </row>
    <row r="57" spans="1:20" s="33" customFormat="1" ht="30.95" customHeight="1" x14ac:dyDescent="0.25">
      <c r="A57" s="172" t="s">
        <v>101</v>
      </c>
      <c r="B57" s="68">
        <f>(B28+B30+B32+B40+B43)/B33</f>
        <v>0.19480519480519481</v>
      </c>
      <c r="C57" s="68"/>
      <c r="D57" s="68">
        <f>(D28+D30+D32+D40+D43)/D33</f>
        <v>0.16884286357496622</v>
      </c>
      <c r="E57" s="68"/>
      <c r="F57" s="68">
        <f>(F28+F30+F32+F40+F43)/F33</f>
        <v>0.17949999999999999</v>
      </c>
      <c r="G57" s="68"/>
      <c r="H57" s="68">
        <f>(H28+H30+H32+H40+H43)/H33</f>
        <v>0.17978087649402391</v>
      </c>
      <c r="I57" s="68"/>
      <c r="J57" s="62" t="s">
        <v>13</v>
      </c>
      <c r="K57" s="68"/>
      <c r="L57" s="68"/>
      <c r="M57" s="68"/>
      <c r="N57" s="68"/>
      <c r="O57" s="68"/>
      <c r="P57" s="68"/>
      <c r="Q57" s="68"/>
      <c r="R57" s="68"/>
      <c r="S57" s="68"/>
      <c r="T57" s="68"/>
    </row>
    <row r="58" spans="1:20" s="33" customFormat="1" ht="28.5" customHeight="1" x14ac:dyDescent="0.25">
      <c r="A58" s="121" t="s">
        <v>103</v>
      </c>
      <c r="B58" s="122">
        <f>(B32)/(B33-B32)</f>
        <v>7.009063444108761E-2</v>
      </c>
      <c r="C58" s="123"/>
      <c r="D58" s="122">
        <f>(D32)/(D33-D32)</f>
        <v>7.0361445783132526E-2</v>
      </c>
      <c r="E58" s="123"/>
      <c r="F58" s="122">
        <f>(F32)/(F33-F32)</f>
        <v>6.9518716577540107E-2</v>
      </c>
      <c r="G58" s="123"/>
      <c r="H58" s="122">
        <f>(H32)/(H33-H32)</f>
        <v>7.0362473347547971E-2</v>
      </c>
      <c r="I58" s="124"/>
      <c r="J58" s="62" t="s">
        <v>13</v>
      </c>
      <c r="K58" s="81"/>
      <c r="L58" s="10"/>
      <c r="M58" s="10"/>
      <c r="N58" s="10"/>
      <c r="O58" s="10"/>
      <c r="P58" s="10"/>
      <c r="Q58" s="10"/>
    </row>
    <row r="59" spans="1:20" s="33" customFormat="1" ht="28.5" customHeight="1" x14ac:dyDescent="0.25">
      <c r="A59" s="113" t="s">
        <v>107</v>
      </c>
      <c r="B59" s="68">
        <f>B35/B33</f>
        <v>0.12930547713156409</v>
      </c>
      <c r="C59" s="69"/>
      <c r="D59" s="68">
        <f>D35/D33</f>
        <v>3.6019810895992796E-3</v>
      </c>
      <c r="E59" s="69"/>
      <c r="F59" s="68">
        <f>F35/F33</f>
        <v>4.0000000000000001E-3</v>
      </c>
      <c r="G59" s="69"/>
      <c r="H59" s="68">
        <f>H35/H33</f>
        <v>0</v>
      </c>
      <c r="I59" s="69"/>
      <c r="J59" s="62" t="s">
        <v>13</v>
      </c>
      <c r="K59" s="10"/>
      <c r="L59" s="10"/>
      <c r="M59" s="10"/>
      <c r="N59" s="10"/>
      <c r="O59" s="10"/>
      <c r="P59" s="10"/>
      <c r="Q59" s="10"/>
    </row>
    <row r="60" spans="1:20" s="150" customFormat="1" ht="7.5" customHeight="1" x14ac:dyDescent="0.25">
      <c r="A60" s="172"/>
      <c r="B60" s="68"/>
      <c r="C60" s="214"/>
      <c r="D60" s="68"/>
      <c r="E60" s="214"/>
      <c r="F60" s="68"/>
      <c r="G60" s="214"/>
      <c r="H60" s="68"/>
      <c r="J60" s="62"/>
      <c r="K60" s="215"/>
      <c r="L60" s="216"/>
      <c r="M60" s="216"/>
      <c r="N60" s="216"/>
      <c r="O60" s="216"/>
      <c r="P60" s="216"/>
      <c r="Q60" s="216"/>
    </row>
    <row r="61" spans="1:20" s="33" customFormat="1" ht="15" x14ac:dyDescent="0.25">
      <c r="A61" s="185" t="s">
        <v>116</v>
      </c>
      <c r="B61" s="217" t="s">
        <v>0</v>
      </c>
      <c r="C61" s="217"/>
      <c r="D61" s="217"/>
      <c r="E61" s="217"/>
      <c r="F61" s="217"/>
      <c r="G61" s="217"/>
      <c r="H61" s="217"/>
      <c r="I61" s="217"/>
      <c r="J61" s="81"/>
      <c r="K61" s="81"/>
      <c r="L61" s="10"/>
      <c r="M61" s="10"/>
      <c r="N61" s="10"/>
      <c r="O61" s="10"/>
      <c r="P61" s="10"/>
      <c r="Q61" s="10"/>
    </row>
    <row r="62" spans="1:20" s="33" customFormat="1" ht="30.95" customHeight="1" x14ac:dyDescent="0.25">
      <c r="A62" s="172" t="s">
        <v>100</v>
      </c>
      <c r="B62" s="68">
        <f>(B28+B29)/B10</f>
        <v>0.02</v>
      </c>
      <c r="C62" s="68"/>
      <c r="D62" s="68">
        <f>(D28+D29)/D10</f>
        <v>0.02</v>
      </c>
      <c r="E62" s="68"/>
      <c r="F62" s="68">
        <f>(F28+F29)/F10</f>
        <v>0.02</v>
      </c>
      <c r="G62" s="68"/>
      <c r="H62" s="68">
        <f>(H28+H29)/H10</f>
        <v>0.02</v>
      </c>
      <c r="I62" s="68"/>
      <c r="J62" s="62" t="s">
        <v>13</v>
      </c>
      <c r="K62" s="68"/>
      <c r="L62" s="68"/>
      <c r="M62" s="68"/>
      <c r="N62" s="68"/>
      <c r="O62" s="68"/>
      <c r="P62" s="68"/>
      <c r="Q62" s="68"/>
      <c r="R62" s="68"/>
      <c r="S62" s="68"/>
      <c r="T62" s="68"/>
    </row>
    <row r="63" spans="1:20" s="33" customFormat="1" ht="28.5" customHeight="1" x14ac:dyDescent="0.25">
      <c r="A63" s="121" t="s">
        <v>102</v>
      </c>
      <c r="B63" s="122">
        <f>(B25/(B26-'Annex 2D Additional SPA(top-up)'!D29))</f>
        <v>0.16119032858028517</v>
      </c>
      <c r="C63" s="123"/>
      <c r="D63" s="122">
        <f>(D25/(D26-'Annex 2D Additional SPA(top-up)'!J29))</f>
        <v>0.33448106246925724</v>
      </c>
      <c r="E63" s="123"/>
      <c r="F63" s="122">
        <f>(F25/(F26-'Annex 2D Additional SPA(top-up)'!P29))</f>
        <v>0.25984682713347923</v>
      </c>
      <c r="G63" s="123"/>
      <c r="H63" s="122">
        <f>(H25/(H26-'Annex 2D Additional SPA(top-up)'!V29))</f>
        <v>0.26226826608505999</v>
      </c>
      <c r="I63" s="124"/>
      <c r="J63" s="62" t="s">
        <v>13</v>
      </c>
      <c r="K63" s="81"/>
      <c r="L63" s="10"/>
      <c r="M63" s="10"/>
      <c r="N63" s="10"/>
      <c r="O63" s="10"/>
      <c r="P63" s="10"/>
      <c r="Q63" s="10"/>
    </row>
    <row r="64" spans="1:20" s="33" customFormat="1" ht="30.95" customHeight="1" x14ac:dyDescent="0.25">
      <c r="A64" s="172" t="s">
        <v>109</v>
      </c>
      <c r="B64" s="68">
        <f>('Annex 2B Geo. and cost cat.'!E27+'Annex 2B Geo. and cost cat.'!E48)/(B26-'Annex 2D Additional SPA(top-up)'!D29)</f>
        <v>8.5554866707997515E-2</v>
      </c>
      <c r="C64" s="68"/>
      <c r="D64" s="68">
        <f>('Annex 2B Geo. and cost cat.'!G27+'Annex 2B Geo. and cost cat.'!G48)/(D26-'Annex 2D Additional SPA(top-up)'!J29)</f>
        <v>6.7879980324643388E-2</v>
      </c>
      <c r="E64" s="68"/>
      <c r="F64" s="68">
        <f>('Annex 2B Geo. and cost cat.'!I27+'Annex 2B Geo. and cost cat.'!I48)/(F26-'Annex 2D Additional SPA(top-up)'!P29)</f>
        <v>7.5492341356673959E-2</v>
      </c>
      <c r="G64" s="68"/>
      <c r="H64" s="68">
        <f>('Annex 2B Geo. and cost cat.'!K27+'Annex 2B Geo. and cost cat.'!K48)/(H26-'Annex 2D Additional SPA(top-up)'!V29)</f>
        <v>7.5245365321701202E-2</v>
      </c>
      <c r="I64" s="68"/>
      <c r="J64" s="62" t="s">
        <v>13</v>
      </c>
      <c r="K64" s="68"/>
      <c r="L64" s="68"/>
      <c r="M64" s="68"/>
      <c r="N64" s="68"/>
      <c r="O64" s="68"/>
      <c r="P64" s="68"/>
      <c r="Q64" s="68"/>
      <c r="R64" s="68"/>
      <c r="S64" s="68"/>
      <c r="T64" s="68"/>
    </row>
    <row r="65" spans="1:20" s="33" customFormat="1" ht="28.5" customHeight="1" x14ac:dyDescent="0.25">
      <c r="A65" s="121" t="s">
        <v>104</v>
      </c>
      <c r="B65" s="122">
        <f>('Annex 2A Geo., outcome and hum.'!G66-'Annex 2D Additional SPA(top-up)'!G29)/('Annex 2 Budget Summary'!B26-'Annex 2D Additional SPA(top-up)'!D29)</f>
        <v>0.35474271543707375</v>
      </c>
      <c r="C65" s="123"/>
      <c r="D65" s="122">
        <f>('Annex 2A Geo., outcome and hum.'!L66-'Annex 2D Additional SPA(top-up)'!M29)/('Annex 2 Budget Summary'!D26-'Annex 2D Additional SPA(top-up)'!J29)</f>
        <v>0.34992621741269059</v>
      </c>
      <c r="E65" s="123"/>
      <c r="F65" s="122">
        <f>('Annex 2A Geo., outcome and hum.'!Q66-'Annex 2D Additional SPA(top-up)'!S29)/('Annex 2 Budget Summary'!F26-'Annex 2D Additional SPA(top-up)'!P29)</f>
        <v>0.34573304157549234</v>
      </c>
      <c r="G65" s="123"/>
      <c r="H65" s="122">
        <f>('Annex 2A Geo., outcome and hum.'!V66-'Annex 2D Additional SPA(top-up)'!Y29)/('Annex 2 Budget Summary'!H26-'Annex 2D Additional SPA(top-up)'!V29)</f>
        <v>0.34892584514721919</v>
      </c>
      <c r="I65" s="124"/>
      <c r="J65" s="62" t="s">
        <v>13</v>
      </c>
      <c r="K65" s="81"/>
      <c r="L65" s="10"/>
      <c r="M65" s="10"/>
      <c r="N65" s="10"/>
      <c r="O65" s="10"/>
      <c r="P65" s="10"/>
      <c r="Q65" s="10"/>
    </row>
    <row r="66" spans="1:20" s="33" customFormat="1" ht="30.95" customHeight="1" x14ac:dyDescent="0.25">
      <c r="A66" s="172" t="s">
        <v>105</v>
      </c>
      <c r="B66" s="68">
        <f>('Annex 2C Fragile context focus'!D26-'Annex 2C Fragile context focus'!D23)/('Annex 2 Budget Summary'!B26-'Annex 2D Additional SPA(top-up)'!D29)</f>
        <v>0.23558586484810912</v>
      </c>
      <c r="C66" s="68"/>
      <c r="D66" s="68">
        <f>('Annex 2C Fragile context focus'!F26-'Annex 2C Fragile context focus'!F23)/('Annex 2 Budget Summary'!D26-'Annex 2D Additional SPA(top-up)'!J29)</f>
        <v>0.20068863748155436</v>
      </c>
      <c r="E66" s="68"/>
      <c r="F66" s="68">
        <f>('Annex 2C Fragile context focus'!H26-'Annex 2C Fragile context focus'!H23)/('Annex 2 Budget Summary'!F26-'Annex 2D Additional SPA(top-up)'!P29)</f>
        <v>0.24070021881838075</v>
      </c>
      <c r="G66" s="68"/>
      <c r="H66" s="68">
        <f>('Annex 2C Fragile context focus'!J26-'Annex 2C Fragile context focus'!J23)/('Annex 2 Budget Summary'!H26-'Annex 2D Additional SPA(top-up)'!V29)</f>
        <v>0.26172300981461288</v>
      </c>
      <c r="I66" s="68"/>
      <c r="J66" s="62" t="s">
        <v>13</v>
      </c>
      <c r="K66" s="68"/>
      <c r="L66" s="68"/>
      <c r="M66" s="68"/>
      <c r="N66" s="68"/>
      <c r="O66" s="68"/>
      <c r="P66" s="68"/>
      <c r="Q66" s="68"/>
      <c r="R66" s="68"/>
      <c r="S66" s="68"/>
      <c r="T66" s="68"/>
    </row>
    <row r="67" spans="1:20" s="33" customFormat="1" ht="28.5" customHeight="1" x14ac:dyDescent="0.25">
      <c r="A67" s="121" t="s">
        <v>106</v>
      </c>
      <c r="B67" s="122">
        <f>(B49-'Annex 2D Additional SPA(top-up)'!D16)/(B49+B50-'Annex 2D Additional SPA(top-up)'!D29)</f>
        <v>0.79083518107908357</v>
      </c>
      <c r="C67" s="123"/>
      <c r="D67" s="122">
        <f>(D49-'Annex 2D Additional SPA(top-up)'!J16)/(D49+D50-'Annex 2D Additional SPA(top-up)'!J29)</f>
        <v>0.79083518107908357</v>
      </c>
      <c r="E67" s="123"/>
      <c r="F67" s="122">
        <f>(F49-'Annex 2D Additional SPA(top-up)'!P16)/(F49+F50-'Annex 2D Additional SPA(top-up)'!P29)</f>
        <v>0.79083518107908357</v>
      </c>
      <c r="G67" s="123"/>
      <c r="H67" s="122">
        <f>(H49-'Annex 2D Additional SPA(top-up)'!V16)/(H49+H50-'Annex 2D Additional SPA(top-up)'!V29)</f>
        <v>0.79083518107908357</v>
      </c>
      <c r="I67" s="124"/>
      <c r="J67" s="62" t="s">
        <v>13</v>
      </c>
      <c r="K67" s="81"/>
      <c r="L67" s="10"/>
      <c r="M67" s="10"/>
      <c r="N67" s="10"/>
      <c r="O67" s="10"/>
      <c r="P67" s="10"/>
      <c r="Q67" s="10"/>
    </row>
    <row r="68" spans="1:20" ht="7.5" customHeight="1" x14ac:dyDescent="0.25">
      <c r="A68" s="39"/>
      <c r="B68" s="36"/>
      <c r="C68" s="38"/>
      <c r="D68" s="39"/>
      <c r="E68" s="37"/>
      <c r="F68" s="39"/>
      <c r="G68" s="37"/>
      <c r="H68" s="39"/>
      <c r="I68" s="40"/>
      <c r="J68" s="10"/>
      <c r="K68" s="10"/>
      <c r="L68" s="10"/>
      <c r="M68" s="10"/>
      <c r="N68" s="10"/>
      <c r="O68" s="10"/>
      <c r="P68" s="10"/>
      <c r="Q68" s="10"/>
    </row>
    <row r="69" spans="1:20" ht="15" x14ac:dyDescent="0.25">
      <c r="A69" s="112" t="s">
        <v>31</v>
      </c>
      <c r="B69" s="36"/>
      <c r="C69" s="38"/>
      <c r="D69" s="39"/>
      <c r="E69" s="37"/>
      <c r="F69" s="39"/>
      <c r="G69" s="37"/>
      <c r="H69" s="39"/>
      <c r="I69" s="40"/>
      <c r="J69" s="10"/>
      <c r="K69" s="10"/>
      <c r="L69" s="10"/>
      <c r="M69" s="10"/>
      <c r="N69" s="10"/>
      <c r="O69" s="10"/>
      <c r="P69" s="10"/>
      <c r="Q69" s="10"/>
    </row>
    <row r="70" spans="1:20" ht="15" x14ac:dyDescent="0.25">
      <c r="A70" s="112" t="s">
        <v>91</v>
      </c>
      <c r="B70" s="36"/>
      <c r="C70" s="38"/>
      <c r="D70" s="39"/>
      <c r="E70" s="37"/>
      <c r="F70" s="39"/>
      <c r="G70" s="37"/>
      <c r="H70" s="39"/>
      <c r="I70" s="40"/>
      <c r="J70" s="10"/>
      <c r="K70" s="10"/>
      <c r="L70" s="10"/>
      <c r="M70" s="10"/>
      <c r="N70" s="10"/>
      <c r="O70" s="10"/>
      <c r="P70" s="10"/>
      <c r="Q70" s="10"/>
    </row>
    <row r="71" spans="1:20" ht="15" x14ac:dyDescent="0.25">
      <c r="A71" s="112" t="s">
        <v>89</v>
      </c>
      <c r="B71" s="36"/>
      <c r="C71" s="38"/>
      <c r="D71" s="39"/>
      <c r="E71" s="37"/>
      <c r="F71" s="39"/>
      <c r="G71" s="37"/>
      <c r="H71" s="39"/>
      <c r="I71" s="40"/>
      <c r="J71" s="10"/>
      <c r="K71" s="10"/>
      <c r="L71" s="10"/>
      <c r="M71" s="10"/>
      <c r="N71" s="10"/>
      <c r="O71" s="10"/>
      <c r="P71" s="10"/>
      <c r="Q71" s="10"/>
    </row>
    <row r="72" spans="1:20" ht="15" x14ac:dyDescent="0.25">
      <c r="A72" s="39"/>
      <c r="B72" s="36"/>
      <c r="C72" s="38"/>
      <c r="D72" s="39"/>
      <c r="E72" s="37"/>
      <c r="F72" s="39"/>
      <c r="G72" s="37"/>
      <c r="H72" s="39"/>
      <c r="I72" s="40"/>
      <c r="J72" s="10"/>
      <c r="K72" s="10"/>
      <c r="L72" s="10"/>
      <c r="M72" s="10"/>
      <c r="N72" s="10"/>
      <c r="O72" s="10"/>
      <c r="P72" s="10"/>
      <c r="Q72" s="10"/>
    </row>
    <row r="73" spans="1:20" ht="15" x14ac:dyDescent="0.25">
      <c r="A73" s="39"/>
      <c r="B73" s="36"/>
      <c r="C73" s="38"/>
      <c r="D73" s="39"/>
      <c r="E73" s="37"/>
      <c r="F73" s="39"/>
      <c r="G73" s="37"/>
      <c r="H73" s="39"/>
      <c r="I73" s="40"/>
      <c r="J73" s="10"/>
      <c r="K73" s="10"/>
      <c r="L73" s="10"/>
      <c r="M73" s="10"/>
      <c r="N73" s="10"/>
      <c r="O73" s="10"/>
      <c r="P73" s="10"/>
      <c r="Q73" s="10"/>
    </row>
    <row r="74" spans="1:20" ht="15" x14ac:dyDescent="0.25">
      <c r="A74" s="39"/>
      <c r="B74" s="36"/>
      <c r="C74" s="38"/>
      <c r="D74" s="39"/>
      <c r="E74" s="37"/>
      <c r="F74" s="39"/>
      <c r="G74" s="37"/>
      <c r="H74" s="39"/>
      <c r="I74" s="40"/>
      <c r="J74" s="10"/>
      <c r="K74" s="10"/>
      <c r="L74" s="10"/>
      <c r="M74" s="10"/>
      <c r="N74" s="10"/>
      <c r="O74" s="10"/>
      <c r="P74" s="10"/>
      <c r="Q74" s="10"/>
    </row>
    <row r="75" spans="1:20" ht="15" x14ac:dyDescent="0.25">
      <c r="A75" s="39"/>
      <c r="B75" s="36"/>
      <c r="C75" s="38"/>
      <c r="D75" s="39"/>
      <c r="E75" s="37"/>
      <c r="F75" s="39"/>
      <c r="G75" s="37"/>
      <c r="H75" s="39"/>
      <c r="I75" s="40"/>
      <c r="J75" s="10"/>
      <c r="K75" s="10"/>
      <c r="L75" s="10"/>
      <c r="M75" s="10"/>
      <c r="N75" s="10"/>
      <c r="O75" s="10"/>
      <c r="P75" s="10"/>
      <c r="Q75" s="10"/>
    </row>
    <row r="76" spans="1:20" ht="15" x14ac:dyDescent="0.25">
      <c r="A76" s="39"/>
      <c r="B76" s="36"/>
      <c r="C76" s="38"/>
      <c r="D76" s="39"/>
      <c r="E76" s="37"/>
      <c r="F76" s="39"/>
      <c r="G76" s="37"/>
      <c r="H76" s="39"/>
      <c r="I76" s="40"/>
      <c r="J76" s="10"/>
      <c r="K76" s="10"/>
      <c r="L76" s="10"/>
      <c r="M76" s="10"/>
      <c r="N76" s="10"/>
      <c r="O76" s="10"/>
      <c r="P76" s="10"/>
      <c r="Q76" s="10"/>
    </row>
    <row r="77" spans="1:20" ht="15" x14ac:dyDescent="0.25">
      <c r="A77" s="39"/>
      <c r="B77" s="36"/>
      <c r="C77" s="38"/>
      <c r="D77" s="39"/>
      <c r="E77" s="37"/>
      <c r="F77" s="39"/>
      <c r="G77" s="37"/>
      <c r="H77" s="39"/>
      <c r="I77" s="40"/>
      <c r="J77" s="10"/>
      <c r="K77" s="10"/>
      <c r="L77" s="10"/>
      <c r="M77" s="10"/>
      <c r="N77" s="10"/>
      <c r="O77" s="10"/>
      <c r="P77" s="10"/>
      <c r="Q77" s="10"/>
    </row>
    <row r="78" spans="1:20" ht="15" x14ac:dyDescent="0.25">
      <c r="A78" s="39"/>
      <c r="B78" s="36"/>
      <c r="C78" s="38"/>
      <c r="D78" s="39"/>
      <c r="E78" s="37"/>
      <c r="F78" s="39"/>
      <c r="G78" s="37"/>
      <c r="H78" s="39"/>
      <c r="I78" s="40"/>
      <c r="J78" s="10"/>
      <c r="K78" s="10"/>
      <c r="L78" s="10"/>
      <c r="M78" s="10"/>
      <c r="N78" s="10"/>
      <c r="O78" s="10"/>
      <c r="P78" s="10"/>
      <c r="Q78" s="10"/>
    </row>
    <row r="79" spans="1:20" ht="15" x14ac:dyDescent="0.25">
      <c r="A79" s="39"/>
      <c r="B79" s="36"/>
      <c r="C79" s="38"/>
      <c r="D79" s="39"/>
      <c r="E79" s="37"/>
      <c r="F79" s="39"/>
      <c r="G79" s="37"/>
      <c r="H79" s="39"/>
      <c r="I79" s="40"/>
      <c r="J79" s="10"/>
      <c r="K79" s="10"/>
      <c r="L79" s="10"/>
      <c r="M79" s="10"/>
      <c r="N79" s="10"/>
      <c r="O79" s="10"/>
      <c r="P79" s="10"/>
      <c r="Q79" s="10"/>
    </row>
    <row r="80" spans="1:20" ht="15" x14ac:dyDescent="0.25">
      <c r="A80" s="35"/>
      <c r="B80" s="48"/>
      <c r="C80" s="59"/>
      <c r="D80" s="10"/>
      <c r="E80" s="10"/>
      <c r="F80" s="10"/>
      <c r="G80" s="10"/>
      <c r="H80" s="10"/>
      <c r="I80" s="10"/>
      <c r="J80" s="10"/>
      <c r="K80" s="10"/>
      <c r="L80" s="10"/>
      <c r="M80" s="10"/>
      <c r="N80" s="10"/>
      <c r="O80" s="10"/>
      <c r="P80" s="10"/>
      <c r="Q80" s="10"/>
    </row>
    <row r="81" spans="1:17" ht="15" x14ac:dyDescent="0.25">
      <c r="A81" s="48"/>
      <c r="B81" s="48"/>
      <c r="C81" s="59"/>
      <c r="D81" s="10"/>
      <c r="E81" s="10"/>
      <c r="F81" s="10"/>
      <c r="G81" s="10"/>
      <c r="H81" s="10"/>
      <c r="I81" s="10"/>
      <c r="J81" s="10"/>
      <c r="K81" s="10"/>
      <c r="L81" s="10"/>
      <c r="M81" s="10"/>
      <c r="N81" s="10"/>
      <c r="O81" s="10"/>
      <c r="P81" s="10"/>
      <c r="Q81" s="10"/>
    </row>
    <row r="82" spans="1:17" ht="15" x14ac:dyDescent="0.25">
      <c r="A82" s="48"/>
      <c r="B82" s="48"/>
      <c r="C82" s="59"/>
      <c r="D82" s="10"/>
      <c r="E82" s="10"/>
      <c r="F82" s="10"/>
      <c r="G82" s="10"/>
      <c r="H82" s="10"/>
      <c r="I82" s="10"/>
      <c r="J82" s="10"/>
      <c r="K82" s="10"/>
      <c r="L82" s="10"/>
      <c r="M82" s="10"/>
      <c r="N82" s="10"/>
      <c r="O82" s="10"/>
      <c r="P82" s="10"/>
      <c r="Q82" s="10"/>
    </row>
    <row r="83" spans="1:17" ht="15" x14ac:dyDescent="0.25">
      <c r="A83" s="48"/>
      <c r="B83" s="48"/>
      <c r="C83" s="59"/>
      <c r="D83" s="10"/>
      <c r="E83" s="10"/>
      <c r="F83" s="10"/>
      <c r="G83" s="10"/>
      <c r="H83" s="10"/>
      <c r="I83" s="10"/>
      <c r="J83" s="10"/>
      <c r="K83" s="10"/>
      <c r="L83" s="10"/>
      <c r="M83" s="10"/>
      <c r="N83" s="10"/>
      <c r="O83" s="10"/>
      <c r="P83" s="10"/>
      <c r="Q83" s="10"/>
    </row>
    <row r="84" spans="1:17" ht="15" x14ac:dyDescent="0.25">
      <c r="A84" s="48"/>
      <c r="B84" s="48"/>
      <c r="C84" s="59"/>
      <c r="D84" s="10"/>
      <c r="E84" s="10"/>
      <c r="F84" s="10"/>
      <c r="G84" s="10"/>
      <c r="H84" s="10"/>
      <c r="I84" s="10"/>
      <c r="J84" s="10"/>
      <c r="K84" s="10"/>
      <c r="L84" s="10"/>
      <c r="M84" s="10"/>
      <c r="N84" s="10"/>
      <c r="O84" s="10"/>
      <c r="P84" s="10"/>
      <c r="Q84" s="10"/>
    </row>
    <row r="85" spans="1:17" ht="15" x14ac:dyDescent="0.25">
      <c r="A85" s="48"/>
      <c r="B85" s="48"/>
      <c r="C85" s="59"/>
      <c r="D85" s="10"/>
      <c r="E85" s="10"/>
      <c r="F85" s="10"/>
      <c r="G85" s="10"/>
      <c r="H85" s="10"/>
      <c r="I85" s="10"/>
      <c r="J85" s="10"/>
      <c r="K85" s="10"/>
      <c r="L85" s="10"/>
      <c r="M85" s="10"/>
      <c r="N85" s="10"/>
      <c r="O85" s="10"/>
      <c r="P85" s="10"/>
      <c r="Q85" s="10"/>
    </row>
    <row r="86" spans="1:17" ht="15" x14ac:dyDescent="0.25">
      <c r="A86" s="48"/>
      <c r="B86" s="48"/>
      <c r="C86" s="59"/>
      <c r="D86" s="10"/>
      <c r="E86" s="10"/>
      <c r="F86" s="10"/>
      <c r="G86" s="10"/>
      <c r="H86" s="10"/>
      <c r="I86" s="10"/>
      <c r="J86" s="10"/>
      <c r="K86" s="10"/>
      <c r="L86" s="10"/>
      <c r="M86" s="10"/>
      <c r="N86" s="10"/>
      <c r="O86" s="10"/>
      <c r="P86" s="10"/>
      <c r="Q86" s="10"/>
    </row>
    <row r="87" spans="1:17" ht="15" x14ac:dyDescent="0.25">
      <c r="A87" s="48"/>
      <c r="B87" s="48"/>
      <c r="C87" s="59"/>
      <c r="D87" s="10"/>
      <c r="E87" s="10"/>
      <c r="F87" s="10"/>
      <c r="G87" s="10"/>
      <c r="H87" s="10"/>
      <c r="I87" s="10"/>
      <c r="J87" s="10"/>
      <c r="K87" s="10"/>
      <c r="L87" s="10"/>
      <c r="M87" s="10"/>
      <c r="N87" s="10"/>
      <c r="O87" s="10"/>
      <c r="P87" s="10"/>
      <c r="Q87" s="10"/>
    </row>
  </sheetData>
  <mergeCells count="6">
    <mergeCell ref="B61:I61"/>
    <mergeCell ref="B8:I8"/>
    <mergeCell ref="B48:I48"/>
    <mergeCell ref="B19:I19"/>
    <mergeCell ref="B56:I56"/>
    <mergeCell ref="B39:I39"/>
  </mergeCells>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9"/>
  <sheetViews>
    <sheetView showGridLines="0" showZeros="0" showWhiteSpace="0" zoomScaleNormal="100" zoomScaleSheetLayoutView="100" zoomScalePageLayoutView="75" workbookViewId="0">
      <pane ySplit="6" topLeftCell="A7" activePane="bottomLeft" state="frozen"/>
      <selection pane="bottomLeft" activeCell="K33" sqref="K33"/>
    </sheetView>
  </sheetViews>
  <sheetFormatPr defaultColWidth="9.140625" defaultRowHeight="12.75" x14ac:dyDescent="0.2"/>
  <cols>
    <col min="1" max="1" width="3.42578125" style="1" customWidth="1"/>
    <col min="2" max="2" width="2.5703125" style="1" customWidth="1"/>
    <col min="3" max="3" width="3.85546875" style="1" customWidth="1"/>
    <col min="4" max="4" width="52.85546875" style="1" customWidth="1"/>
    <col min="5" max="5" width="10.42578125" style="5" customWidth="1"/>
    <col min="6" max="6" width="6.42578125" style="138" bestFit="1" customWidth="1"/>
    <col min="7" max="7" width="6.5703125" style="1" bestFit="1" customWidth="1"/>
    <col min="8" max="8" width="7" style="1" bestFit="1" customWidth="1"/>
    <col min="9" max="9" width="1.7109375" style="1" customWidth="1"/>
    <col min="10" max="10" width="10.7109375" style="5" customWidth="1"/>
    <col min="11" max="11" width="6.42578125" style="138" bestFit="1" customWidth="1"/>
    <col min="12" max="13" width="7" style="1" bestFit="1" customWidth="1"/>
    <col min="14" max="14" width="1.42578125" style="1" customWidth="1"/>
    <col min="15" max="15" width="9.5703125" style="5" customWidth="1"/>
    <col min="16" max="16" width="6.42578125" style="138" bestFit="1" customWidth="1"/>
    <col min="17" max="18" width="7" style="1" bestFit="1" customWidth="1"/>
    <col min="19" max="19" width="1.85546875" style="1" customWidth="1"/>
    <col min="20" max="20" width="10" style="5" customWidth="1"/>
    <col min="21" max="21" width="6.42578125" style="138" bestFit="1" customWidth="1"/>
    <col min="22" max="23" width="7" style="1" bestFit="1" customWidth="1"/>
    <col min="24" max="24" width="8" style="1" bestFit="1" customWidth="1"/>
    <col min="25" max="25" width="4.5703125" style="1" bestFit="1" customWidth="1"/>
    <col min="26" max="26" width="8" style="1" bestFit="1" customWidth="1"/>
    <col min="27" max="27" width="4.5703125" style="1" bestFit="1" customWidth="1"/>
    <col min="28" max="28" width="8" style="1" bestFit="1" customWidth="1"/>
    <col min="29" max="29" width="4.5703125" style="1" bestFit="1" customWidth="1"/>
    <col min="30" max="30" width="8" style="1" bestFit="1" customWidth="1"/>
    <col min="31" max="31" width="5.28515625" style="1" customWidth="1"/>
    <col min="32" max="16384" width="9.140625" style="1"/>
  </cols>
  <sheetData>
    <row r="1" spans="1:24" ht="19.5" x14ac:dyDescent="0.3">
      <c r="A1" s="71" t="s">
        <v>82</v>
      </c>
      <c r="B1" s="11"/>
      <c r="C1" s="12"/>
      <c r="D1" s="12"/>
      <c r="E1" s="13"/>
      <c r="F1" s="137"/>
      <c r="G1" s="12"/>
      <c r="H1" s="12"/>
      <c r="I1" s="12"/>
      <c r="J1" s="13"/>
      <c r="K1" s="137"/>
      <c r="L1" s="12"/>
      <c r="M1" s="12"/>
      <c r="P1" s="137"/>
      <c r="Q1" s="12"/>
      <c r="R1" s="12"/>
      <c r="U1" s="137"/>
      <c r="V1" s="12"/>
      <c r="W1" s="12"/>
    </row>
    <row r="2" spans="1:24" ht="19.5" x14ac:dyDescent="0.3">
      <c r="A2" s="71" t="s">
        <v>79</v>
      </c>
      <c r="B2" s="9"/>
      <c r="D2" s="3"/>
    </row>
    <row r="3" spans="1:24" ht="19.5" x14ac:dyDescent="0.3">
      <c r="A3" s="71" t="s">
        <v>15</v>
      </c>
      <c r="B3" s="9"/>
      <c r="D3" s="3"/>
    </row>
    <row r="4" spans="1:24" s="3" customFormat="1" ht="15" x14ac:dyDescent="0.25">
      <c r="A4" s="17"/>
      <c r="B4" s="14"/>
      <c r="C4" s="7"/>
      <c r="E4" s="100"/>
      <c r="F4" s="138"/>
      <c r="G4" s="1"/>
      <c r="H4" s="1"/>
      <c r="I4" s="1"/>
      <c r="J4" s="5"/>
      <c r="K4" s="138"/>
      <c r="L4" s="1"/>
      <c r="M4" s="1"/>
      <c r="N4" s="1"/>
      <c r="O4" s="5"/>
      <c r="P4" s="138"/>
      <c r="Q4" s="1"/>
      <c r="R4" s="1"/>
      <c r="S4" s="1"/>
      <c r="T4" s="5"/>
      <c r="U4" s="138"/>
      <c r="V4" s="164"/>
      <c r="W4" s="164"/>
    </row>
    <row r="5" spans="1:24" s="3" customFormat="1" ht="15" x14ac:dyDescent="0.25">
      <c r="A5" s="61"/>
      <c r="B5" s="61"/>
      <c r="C5" s="61"/>
      <c r="D5" s="61"/>
      <c r="E5" s="219"/>
      <c r="F5" s="219"/>
      <c r="G5" s="219"/>
      <c r="H5" s="219"/>
      <c r="I5" s="219"/>
      <c r="J5" s="219"/>
      <c r="K5" s="219"/>
      <c r="L5" s="219"/>
      <c r="M5" s="219"/>
      <c r="N5" s="219"/>
      <c r="O5" s="219"/>
      <c r="P5" s="219"/>
      <c r="Q5" s="219"/>
      <c r="R5" s="219"/>
      <c r="S5" s="219"/>
      <c r="T5" s="219"/>
      <c r="U5" s="219"/>
      <c r="V5" s="135"/>
      <c r="W5" s="135"/>
    </row>
    <row r="6" spans="1:24" s="34" customFormat="1" ht="30" x14ac:dyDescent="0.25">
      <c r="A6" s="220" t="s">
        <v>46</v>
      </c>
      <c r="B6" s="221"/>
      <c r="C6" s="221"/>
      <c r="D6" s="221"/>
      <c r="E6" s="74">
        <v>2022</v>
      </c>
      <c r="F6" s="161" t="s">
        <v>32</v>
      </c>
      <c r="G6" s="162" t="s">
        <v>24</v>
      </c>
      <c r="H6" s="162" t="s">
        <v>35</v>
      </c>
      <c r="I6" s="163"/>
      <c r="J6" s="74">
        <v>2023</v>
      </c>
      <c r="K6" s="161" t="s">
        <v>32</v>
      </c>
      <c r="L6" s="162" t="s">
        <v>24</v>
      </c>
      <c r="M6" s="162" t="s">
        <v>35</v>
      </c>
      <c r="N6" s="163"/>
      <c r="O6" s="74">
        <v>2024</v>
      </c>
      <c r="P6" s="161" t="s">
        <v>32</v>
      </c>
      <c r="Q6" s="162" t="s">
        <v>24</v>
      </c>
      <c r="R6" s="162" t="s">
        <v>35</v>
      </c>
      <c r="S6" s="163"/>
      <c r="T6" s="74">
        <f>O6+1</f>
        <v>2025</v>
      </c>
      <c r="U6" s="161" t="s">
        <v>32</v>
      </c>
      <c r="V6" s="162" t="s">
        <v>24</v>
      </c>
      <c r="W6" s="162" t="s">
        <v>35</v>
      </c>
    </row>
    <row r="7" spans="1:24" s="3" customFormat="1" ht="15" x14ac:dyDescent="0.25">
      <c r="A7" s="98"/>
      <c r="B7" s="99"/>
      <c r="C7" s="99"/>
      <c r="D7" s="99"/>
      <c r="E7" s="74"/>
      <c r="F7" s="139"/>
      <c r="G7" s="75"/>
      <c r="H7" s="75"/>
      <c r="I7" s="75"/>
      <c r="J7" s="74"/>
      <c r="K7" s="139"/>
      <c r="L7" s="75"/>
      <c r="M7" s="75"/>
      <c r="N7" s="75"/>
      <c r="O7" s="74"/>
      <c r="P7" s="139"/>
      <c r="Q7" s="75"/>
      <c r="R7" s="75"/>
      <c r="S7" s="75"/>
      <c r="T7" s="74"/>
      <c r="U7" s="139"/>
      <c r="V7" s="75"/>
      <c r="W7" s="75"/>
    </row>
    <row r="8" spans="1:24" s="3" customFormat="1" ht="15" x14ac:dyDescent="0.25">
      <c r="A8" s="34"/>
      <c r="B8" s="34" t="s">
        <v>90</v>
      </c>
      <c r="C8" s="34"/>
      <c r="F8" s="69"/>
      <c r="J8" s="69"/>
      <c r="K8" s="69"/>
      <c r="N8" s="69"/>
      <c r="O8" s="69"/>
      <c r="P8" s="69"/>
      <c r="S8" s="69"/>
      <c r="T8" s="69"/>
      <c r="U8" s="69"/>
    </row>
    <row r="9" spans="1:24" s="15" customFormat="1" ht="15" x14ac:dyDescent="0.25">
      <c r="C9" s="19" t="s">
        <v>110</v>
      </c>
      <c r="D9" s="19"/>
      <c r="E9" s="20">
        <f>SUM(E10:E14)</f>
        <v>14000</v>
      </c>
      <c r="F9" s="140">
        <v>0.5</v>
      </c>
      <c r="G9" s="20">
        <f>E9*F9</f>
        <v>7000</v>
      </c>
      <c r="H9" s="20">
        <f>E9-G9</f>
        <v>7000</v>
      </c>
      <c r="I9" s="21"/>
      <c r="J9" s="20">
        <f>SUM(J10:J14)</f>
        <v>14000</v>
      </c>
      <c r="K9" s="140">
        <v>0.5</v>
      </c>
      <c r="L9" s="20">
        <f>J9*K9</f>
        <v>7000</v>
      </c>
      <c r="M9" s="20">
        <f>J9-L9</f>
        <v>7000</v>
      </c>
      <c r="N9" s="21"/>
      <c r="O9" s="20">
        <f>SUM(O10:O14)</f>
        <v>14000</v>
      </c>
      <c r="P9" s="140">
        <v>0.5</v>
      </c>
      <c r="Q9" s="20">
        <f>O9*P9</f>
        <v>7000</v>
      </c>
      <c r="R9" s="20">
        <f>O9-Q9</f>
        <v>7000</v>
      </c>
      <c r="S9" s="21"/>
      <c r="T9" s="20">
        <f>SUM(T10:T14)</f>
        <v>14000</v>
      </c>
      <c r="U9" s="140">
        <v>0.5</v>
      </c>
      <c r="V9" s="20">
        <f>T9*U9</f>
        <v>7000</v>
      </c>
      <c r="W9" s="20">
        <f>T9-V9</f>
        <v>7000</v>
      </c>
      <c r="X9" s="15" t="s">
        <v>39</v>
      </c>
    </row>
    <row r="10" spans="1:24" s="3" customFormat="1" ht="15" x14ac:dyDescent="0.25">
      <c r="C10" s="22"/>
      <c r="D10" s="79" t="s">
        <v>52</v>
      </c>
      <c r="E10" s="104">
        <v>1000</v>
      </c>
      <c r="F10" s="141"/>
      <c r="G10" s="4"/>
      <c r="H10" s="4"/>
      <c r="I10" s="4"/>
      <c r="J10" s="104">
        <v>1000</v>
      </c>
      <c r="K10" s="141"/>
      <c r="L10" s="4"/>
      <c r="M10" s="4"/>
      <c r="N10" s="4"/>
      <c r="O10" s="104">
        <v>1000</v>
      </c>
      <c r="P10" s="141"/>
      <c r="Q10" s="4"/>
      <c r="R10" s="4"/>
      <c r="S10" s="4"/>
      <c r="T10" s="104">
        <v>1000</v>
      </c>
      <c r="U10" s="141"/>
      <c r="V10" s="4"/>
      <c r="W10" s="4"/>
      <c r="X10" s="84" t="s">
        <v>10</v>
      </c>
    </row>
    <row r="11" spans="1:24" s="3" customFormat="1" ht="15" x14ac:dyDescent="0.25">
      <c r="C11" s="22"/>
      <c r="D11" s="79" t="s">
        <v>53</v>
      </c>
      <c r="E11" s="104">
        <v>10000</v>
      </c>
      <c r="F11" s="141"/>
      <c r="G11" s="4"/>
      <c r="H11" s="4"/>
      <c r="I11" s="4"/>
      <c r="J11" s="104">
        <v>10000</v>
      </c>
      <c r="K11" s="141"/>
      <c r="L11" s="4"/>
      <c r="M11" s="4"/>
      <c r="N11" s="4"/>
      <c r="O11" s="104">
        <v>10000</v>
      </c>
      <c r="P11" s="141"/>
      <c r="Q11" s="4"/>
      <c r="R11" s="4"/>
      <c r="S11" s="4"/>
      <c r="T11" s="104">
        <v>10000</v>
      </c>
      <c r="U11" s="141"/>
      <c r="V11" s="4"/>
      <c r="W11" s="4"/>
      <c r="X11" s="84" t="s">
        <v>10</v>
      </c>
    </row>
    <row r="12" spans="1:24" s="3" customFormat="1" ht="15" x14ac:dyDescent="0.25">
      <c r="C12" s="22"/>
      <c r="D12" s="79" t="s">
        <v>54</v>
      </c>
      <c r="E12" s="104">
        <v>1000</v>
      </c>
      <c r="F12" s="141"/>
      <c r="G12" s="4"/>
      <c r="H12" s="4"/>
      <c r="I12" s="4"/>
      <c r="J12" s="104">
        <v>1000</v>
      </c>
      <c r="K12" s="141"/>
      <c r="L12" s="4"/>
      <c r="M12" s="4"/>
      <c r="N12" s="4"/>
      <c r="O12" s="104">
        <v>1000</v>
      </c>
      <c r="P12" s="141"/>
      <c r="Q12" s="4"/>
      <c r="R12" s="4"/>
      <c r="S12" s="4"/>
      <c r="T12" s="104">
        <v>1000</v>
      </c>
      <c r="U12" s="141"/>
      <c r="V12" s="4"/>
      <c r="W12" s="4"/>
      <c r="X12" s="84" t="s">
        <v>10</v>
      </c>
    </row>
    <row r="13" spans="1:24" s="3" customFormat="1" ht="15" x14ac:dyDescent="0.25">
      <c r="C13" s="22"/>
      <c r="D13" s="79" t="s">
        <v>55</v>
      </c>
      <c r="E13" s="104">
        <v>1000</v>
      </c>
      <c r="F13" s="141"/>
      <c r="G13" s="4"/>
      <c r="H13" s="4"/>
      <c r="I13" s="4"/>
      <c r="J13" s="104">
        <v>1000</v>
      </c>
      <c r="K13" s="141"/>
      <c r="L13" s="4"/>
      <c r="M13" s="4"/>
      <c r="N13" s="4"/>
      <c r="O13" s="104">
        <v>1000</v>
      </c>
      <c r="P13" s="141"/>
      <c r="Q13" s="4"/>
      <c r="R13" s="4"/>
      <c r="S13" s="4"/>
      <c r="T13" s="104">
        <v>1000</v>
      </c>
      <c r="U13" s="141"/>
      <c r="V13" s="4"/>
      <c r="W13" s="4"/>
      <c r="X13" s="84" t="s">
        <v>10</v>
      </c>
    </row>
    <row r="14" spans="1:24" s="3" customFormat="1" ht="15" x14ac:dyDescent="0.25">
      <c r="C14" s="22"/>
      <c r="D14" s="79" t="s">
        <v>56</v>
      </c>
      <c r="E14" s="105">
        <v>1000</v>
      </c>
      <c r="F14" s="111"/>
      <c r="G14" s="24"/>
      <c r="H14" s="24"/>
      <c r="I14" s="24"/>
      <c r="J14" s="105">
        <v>1000</v>
      </c>
      <c r="K14" s="111"/>
      <c r="L14" s="24"/>
      <c r="M14" s="24"/>
      <c r="N14" s="24"/>
      <c r="O14" s="105">
        <v>1000</v>
      </c>
      <c r="P14" s="111"/>
      <c r="Q14" s="24"/>
      <c r="R14" s="24"/>
      <c r="S14" s="24"/>
      <c r="T14" s="105">
        <v>1000</v>
      </c>
      <c r="U14" s="111"/>
      <c r="V14" s="24"/>
      <c r="W14" s="24"/>
      <c r="X14" s="84" t="s">
        <v>10</v>
      </c>
    </row>
    <row r="15" spans="1:24" s="15" customFormat="1" ht="15" x14ac:dyDescent="0.25">
      <c r="C15" s="19" t="s">
        <v>111</v>
      </c>
      <c r="D15" s="19"/>
      <c r="E15" s="20">
        <f>SUM(E16:E20)</f>
        <v>17000</v>
      </c>
      <c r="F15" s="140">
        <v>0.05</v>
      </c>
      <c r="G15" s="20">
        <f>E15*F15</f>
        <v>850</v>
      </c>
      <c r="H15" s="20">
        <f>E15-G15</f>
        <v>16150</v>
      </c>
      <c r="I15" s="21"/>
      <c r="J15" s="20">
        <f>SUM(J16:J20)</f>
        <v>17000</v>
      </c>
      <c r="K15" s="140">
        <v>0.05</v>
      </c>
      <c r="L15" s="20">
        <f>J15*K15</f>
        <v>850</v>
      </c>
      <c r="M15" s="20">
        <f>J15-L15</f>
        <v>16150</v>
      </c>
      <c r="N15" s="21"/>
      <c r="O15" s="20">
        <f>SUM(O16:O20)</f>
        <v>17000</v>
      </c>
      <c r="P15" s="140">
        <v>0.05</v>
      </c>
      <c r="Q15" s="20">
        <f>O15*P15</f>
        <v>850</v>
      </c>
      <c r="R15" s="20">
        <f>O15-Q15</f>
        <v>16150</v>
      </c>
      <c r="S15" s="21"/>
      <c r="T15" s="20">
        <f>SUM(T16:T20)</f>
        <v>17000</v>
      </c>
      <c r="U15" s="140">
        <v>0.05</v>
      </c>
      <c r="V15" s="20">
        <f>T15*U15</f>
        <v>850</v>
      </c>
      <c r="W15" s="20">
        <f>T15-V15</f>
        <v>16150</v>
      </c>
      <c r="X15" s="15" t="s">
        <v>39</v>
      </c>
    </row>
    <row r="16" spans="1:24" s="3" customFormat="1" ht="15" x14ac:dyDescent="0.25">
      <c r="C16" s="22"/>
      <c r="D16" s="79" t="s">
        <v>52</v>
      </c>
      <c r="E16" s="104">
        <v>6000</v>
      </c>
      <c r="F16" s="141"/>
      <c r="G16" s="4"/>
      <c r="H16" s="4"/>
      <c r="I16" s="4"/>
      <c r="J16" s="104">
        <v>6000</v>
      </c>
      <c r="K16" s="141"/>
      <c r="L16" s="4"/>
      <c r="M16" s="4"/>
      <c r="N16" s="4"/>
      <c r="O16" s="104">
        <v>6000</v>
      </c>
      <c r="P16" s="141"/>
      <c r="Q16" s="4"/>
      <c r="R16" s="4"/>
      <c r="S16" s="4"/>
      <c r="T16" s="104">
        <v>6000</v>
      </c>
      <c r="U16" s="141"/>
      <c r="V16" s="4"/>
      <c r="W16" s="4"/>
      <c r="X16" s="84" t="s">
        <v>10</v>
      </c>
    </row>
    <row r="17" spans="3:24" s="3" customFormat="1" ht="15" x14ac:dyDescent="0.25">
      <c r="C17" s="22"/>
      <c r="D17" s="79" t="s">
        <v>53</v>
      </c>
      <c r="E17" s="104">
        <v>5000</v>
      </c>
      <c r="F17" s="141"/>
      <c r="G17" s="4"/>
      <c r="H17" s="4"/>
      <c r="I17" s="4"/>
      <c r="J17" s="104">
        <v>5000</v>
      </c>
      <c r="K17" s="141"/>
      <c r="L17" s="4"/>
      <c r="M17" s="4"/>
      <c r="N17" s="4"/>
      <c r="O17" s="104">
        <v>5000</v>
      </c>
      <c r="P17" s="141"/>
      <c r="Q17" s="4"/>
      <c r="R17" s="4"/>
      <c r="S17" s="4"/>
      <c r="T17" s="104">
        <v>5000</v>
      </c>
      <c r="U17" s="141"/>
      <c r="V17" s="4"/>
      <c r="W17" s="4"/>
      <c r="X17" s="84" t="s">
        <v>10</v>
      </c>
    </row>
    <row r="18" spans="3:24" s="3" customFormat="1" ht="15" x14ac:dyDescent="0.25">
      <c r="C18" s="22"/>
      <c r="D18" s="79" t="s">
        <v>54</v>
      </c>
      <c r="E18" s="104">
        <v>2000</v>
      </c>
      <c r="F18" s="141"/>
      <c r="G18" s="4"/>
      <c r="H18" s="4"/>
      <c r="I18" s="4"/>
      <c r="J18" s="104">
        <v>2000</v>
      </c>
      <c r="K18" s="141"/>
      <c r="L18" s="4"/>
      <c r="M18" s="4"/>
      <c r="N18" s="4"/>
      <c r="O18" s="104">
        <v>2000</v>
      </c>
      <c r="P18" s="141"/>
      <c r="Q18" s="4"/>
      <c r="R18" s="4"/>
      <c r="S18" s="4"/>
      <c r="T18" s="104">
        <v>2000</v>
      </c>
      <c r="U18" s="141"/>
      <c r="V18" s="4"/>
      <c r="W18" s="4"/>
      <c r="X18" s="84" t="s">
        <v>10</v>
      </c>
    </row>
    <row r="19" spans="3:24" s="3" customFormat="1" ht="15" x14ac:dyDescent="0.25">
      <c r="C19" s="22"/>
      <c r="D19" s="79" t="s">
        <v>55</v>
      </c>
      <c r="E19" s="104">
        <v>2000</v>
      </c>
      <c r="F19" s="141"/>
      <c r="G19" s="4"/>
      <c r="H19" s="4"/>
      <c r="I19" s="4"/>
      <c r="J19" s="104">
        <v>2000</v>
      </c>
      <c r="K19" s="141"/>
      <c r="L19" s="4"/>
      <c r="M19" s="4"/>
      <c r="N19" s="4"/>
      <c r="O19" s="104">
        <v>2000</v>
      </c>
      <c r="P19" s="141"/>
      <c r="Q19" s="4"/>
      <c r="R19" s="4"/>
      <c r="S19" s="4"/>
      <c r="T19" s="104">
        <v>2000</v>
      </c>
      <c r="U19" s="141"/>
      <c r="V19" s="4"/>
      <c r="W19" s="4"/>
      <c r="X19" s="84" t="s">
        <v>10</v>
      </c>
    </row>
    <row r="20" spans="3:24" s="3" customFormat="1" ht="15" x14ac:dyDescent="0.25">
      <c r="C20" s="22"/>
      <c r="D20" s="79" t="s">
        <v>56</v>
      </c>
      <c r="E20" s="105">
        <v>2000</v>
      </c>
      <c r="F20" s="111"/>
      <c r="G20" s="24"/>
      <c r="H20" s="24"/>
      <c r="I20" s="24"/>
      <c r="J20" s="105">
        <v>2000</v>
      </c>
      <c r="K20" s="111"/>
      <c r="L20" s="24"/>
      <c r="M20" s="24"/>
      <c r="N20" s="24"/>
      <c r="O20" s="105">
        <v>2000</v>
      </c>
      <c r="P20" s="111"/>
      <c r="Q20" s="24"/>
      <c r="R20" s="24"/>
      <c r="S20" s="24"/>
      <c r="T20" s="105">
        <v>2000</v>
      </c>
      <c r="U20" s="111"/>
      <c r="V20" s="24"/>
      <c r="W20" s="24"/>
      <c r="X20" s="84" t="s">
        <v>10</v>
      </c>
    </row>
    <row r="21" spans="3:24" s="15" customFormat="1" ht="15" x14ac:dyDescent="0.25">
      <c r="C21" s="19" t="s">
        <v>112</v>
      </c>
      <c r="D21" s="19"/>
      <c r="E21" s="20">
        <f>SUM(E22:E26)</f>
        <v>17500</v>
      </c>
      <c r="F21" s="140">
        <v>0</v>
      </c>
      <c r="G21" s="20">
        <f>E21*F21</f>
        <v>0</v>
      </c>
      <c r="H21" s="20">
        <f>E21-G21</f>
        <v>17500</v>
      </c>
      <c r="I21" s="21"/>
      <c r="J21" s="20">
        <f>SUM(J22:J26)</f>
        <v>17500</v>
      </c>
      <c r="K21" s="140">
        <v>0</v>
      </c>
      <c r="L21" s="20">
        <f>J21*K21</f>
        <v>0</v>
      </c>
      <c r="M21" s="20">
        <f>J21-L21</f>
        <v>17500</v>
      </c>
      <c r="N21" s="21"/>
      <c r="O21" s="20">
        <f>SUM(O22:O26)</f>
        <v>17500</v>
      </c>
      <c r="P21" s="140">
        <v>0</v>
      </c>
      <c r="Q21" s="20">
        <f>O21*P21</f>
        <v>0</v>
      </c>
      <c r="R21" s="20">
        <f>O21-Q21</f>
        <v>17500</v>
      </c>
      <c r="S21" s="21"/>
      <c r="T21" s="20">
        <f>SUM(T22:T26)</f>
        <v>17500</v>
      </c>
      <c r="U21" s="140">
        <v>0</v>
      </c>
      <c r="V21" s="20">
        <f>T21*U21</f>
        <v>0</v>
      </c>
      <c r="W21" s="20">
        <f>T21-V21</f>
        <v>17500</v>
      </c>
      <c r="X21" s="15" t="s">
        <v>39</v>
      </c>
    </row>
    <row r="22" spans="3:24" s="3" customFormat="1" ht="15" x14ac:dyDescent="0.25">
      <c r="C22" s="22"/>
      <c r="D22" s="79" t="s">
        <v>52</v>
      </c>
      <c r="E22" s="104">
        <v>500</v>
      </c>
      <c r="F22" s="141"/>
      <c r="G22" s="4"/>
      <c r="H22" s="4"/>
      <c r="I22" s="4"/>
      <c r="J22" s="104">
        <v>500</v>
      </c>
      <c r="K22" s="141"/>
      <c r="L22" s="4"/>
      <c r="M22" s="4"/>
      <c r="N22" s="4"/>
      <c r="O22" s="104">
        <v>500</v>
      </c>
      <c r="P22" s="141"/>
      <c r="Q22" s="4"/>
      <c r="R22" s="4"/>
      <c r="S22" s="4"/>
      <c r="T22" s="104">
        <v>500</v>
      </c>
      <c r="U22" s="141"/>
      <c r="V22" s="4"/>
      <c r="W22" s="4"/>
      <c r="X22" s="84" t="s">
        <v>10</v>
      </c>
    </row>
    <row r="23" spans="3:24" s="3" customFormat="1" ht="15" x14ac:dyDescent="0.25">
      <c r="C23" s="22"/>
      <c r="D23" s="79" t="s">
        <v>53</v>
      </c>
      <c r="E23" s="104">
        <v>5000</v>
      </c>
      <c r="F23" s="141"/>
      <c r="G23" s="4"/>
      <c r="H23" s="4"/>
      <c r="I23" s="4"/>
      <c r="J23" s="104">
        <v>5000</v>
      </c>
      <c r="K23" s="141"/>
      <c r="L23" s="4"/>
      <c r="M23" s="4"/>
      <c r="N23" s="4"/>
      <c r="O23" s="104">
        <v>5000</v>
      </c>
      <c r="P23" s="141"/>
      <c r="Q23" s="4"/>
      <c r="R23" s="4"/>
      <c r="S23" s="4"/>
      <c r="T23" s="104">
        <v>5000</v>
      </c>
      <c r="U23" s="141"/>
      <c r="V23" s="4"/>
      <c r="W23" s="4"/>
      <c r="X23" s="84" t="s">
        <v>10</v>
      </c>
    </row>
    <row r="24" spans="3:24" s="3" customFormat="1" ht="15" x14ac:dyDescent="0.25">
      <c r="C24" s="22"/>
      <c r="D24" s="79" t="s">
        <v>54</v>
      </c>
      <c r="E24" s="104">
        <v>8000</v>
      </c>
      <c r="F24" s="141"/>
      <c r="G24" s="4"/>
      <c r="H24" s="4"/>
      <c r="I24" s="4"/>
      <c r="J24" s="104">
        <v>8000</v>
      </c>
      <c r="K24" s="141"/>
      <c r="L24" s="4"/>
      <c r="M24" s="4"/>
      <c r="N24" s="4"/>
      <c r="O24" s="104">
        <v>8000</v>
      </c>
      <c r="P24" s="141"/>
      <c r="Q24" s="4"/>
      <c r="R24" s="4"/>
      <c r="S24" s="4"/>
      <c r="T24" s="104">
        <v>8000</v>
      </c>
      <c r="U24" s="141"/>
      <c r="V24" s="4"/>
      <c r="W24" s="4"/>
      <c r="X24" s="84" t="s">
        <v>10</v>
      </c>
    </row>
    <row r="25" spans="3:24" s="3" customFormat="1" ht="15" x14ac:dyDescent="0.25">
      <c r="C25" s="22"/>
      <c r="D25" s="79" t="s">
        <v>55</v>
      </c>
      <c r="E25" s="104">
        <v>2000</v>
      </c>
      <c r="F25" s="141"/>
      <c r="G25" s="4"/>
      <c r="H25" s="4"/>
      <c r="I25" s="4"/>
      <c r="J25" s="104">
        <v>2000</v>
      </c>
      <c r="K25" s="141"/>
      <c r="L25" s="4"/>
      <c r="M25" s="4"/>
      <c r="N25" s="4"/>
      <c r="O25" s="104">
        <v>2000</v>
      </c>
      <c r="P25" s="141"/>
      <c r="Q25" s="4"/>
      <c r="R25" s="4"/>
      <c r="S25" s="4"/>
      <c r="T25" s="104">
        <v>2000</v>
      </c>
      <c r="U25" s="141"/>
      <c r="V25" s="4"/>
      <c r="W25" s="4"/>
      <c r="X25" s="84" t="s">
        <v>10</v>
      </c>
    </row>
    <row r="26" spans="3:24" s="3" customFormat="1" ht="15" x14ac:dyDescent="0.25">
      <c r="C26" s="22"/>
      <c r="D26" s="79" t="s">
        <v>56</v>
      </c>
      <c r="E26" s="105">
        <v>2000</v>
      </c>
      <c r="F26" s="111"/>
      <c r="G26" s="24"/>
      <c r="H26" s="24"/>
      <c r="I26" s="24"/>
      <c r="J26" s="105">
        <v>2000</v>
      </c>
      <c r="K26" s="111"/>
      <c r="L26" s="24"/>
      <c r="M26" s="24"/>
      <c r="N26" s="24"/>
      <c r="O26" s="105">
        <v>2000</v>
      </c>
      <c r="P26" s="111"/>
      <c r="Q26" s="24"/>
      <c r="R26" s="24"/>
      <c r="S26" s="24"/>
      <c r="T26" s="105">
        <v>2000</v>
      </c>
      <c r="U26" s="111"/>
      <c r="V26" s="24"/>
      <c r="W26" s="24"/>
      <c r="X26" s="84" t="s">
        <v>10</v>
      </c>
    </row>
    <row r="27" spans="3:24" s="15" customFormat="1" ht="15" x14ac:dyDescent="0.25">
      <c r="C27" s="19" t="s">
        <v>23</v>
      </c>
      <c r="D27" s="19"/>
      <c r="E27" s="20">
        <f>SUM(E28:E32)</f>
        <v>5000</v>
      </c>
      <c r="F27" s="140">
        <v>0.25</v>
      </c>
      <c r="G27" s="20">
        <f>E27*F27</f>
        <v>1250</v>
      </c>
      <c r="H27" s="20">
        <f>E27-G27</f>
        <v>3750</v>
      </c>
      <c r="I27" s="21"/>
      <c r="J27" s="20">
        <f>SUM(J28:J32)</f>
        <v>5000</v>
      </c>
      <c r="K27" s="140">
        <v>0.25</v>
      </c>
      <c r="L27" s="20">
        <f>J27*K27</f>
        <v>1250</v>
      </c>
      <c r="M27" s="20">
        <f>J27-L27</f>
        <v>3750</v>
      </c>
      <c r="N27" s="21"/>
      <c r="O27" s="20">
        <f>SUM(O28:O32)</f>
        <v>5000</v>
      </c>
      <c r="P27" s="140">
        <v>0.25</v>
      </c>
      <c r="Q27" s="20">
        <f>O27*P27</f>
        <v>1250</v>
      </c>
      <c r="R27" s="20">
        <f>O27-Q27</f>
        <v>3750</v>
      </c>
      <c r="S27" s="21"/>
      <c r="T27" s="20">
        <f>SUM(T28:T32)</f>
        <v>5000</v>
      </c>
      <c r="U27" s="140">
        <v>0.25</v>
      </c>
      <c r="V27" s="20">
        <f>T27*U27</f>
        <v>1250</v>
      </c>
      <c r="W27" s="20">
        <f>T27-V27</f>
        <v>3750</v>
      </c>
      <c r="X27" s="15" t="s">
        <v>39</v>
      </c>
    </row>
    <row r="28" spans="3:24" s="3" customFormat="1" ht="15" x14ac:dyDescent="0.25">
      <c r="C28" s="22"/>
      <c r="D28" s="79" t="s">
        <v>52</v>
      </c>
      <c r="E28" s="104">
        <v>3000</v>
      </c>
      <c r="F28" s="141"/>
      <c r="G28" s="4"/>
      <c r="H28" s="4"/>
      <c r="I28" s="4"/>
      <c r="J28" s="104">
        <v>3000</v>
      </c>
      <c r="K28" s="141"/>
      <c r="L28" s="4"/>
      <c r="M28" s="4"/>
      <c r="N28" s="4"/>
      <c r="O28" s="104">
        <v>3000</v>
      </c>
      <c r="P28" s="141"/>
      <c r="Q28" s="4"/>
      <c r="R28" s="4"/>
      <c r="S28" s="4"/>
      <c r="T28" s="104">
        <v>3000</v>
      </c>
      <c r="U28" s="141"/>
      <c r="V28" s="4"/>
      <c r="W28" s="4"/>
      <c r="X28" s="84" t="s">
        <v>10</v>
      </c>
    </row>
    <row r="29" spans="3:24" s="3" customFormat="1" ht="15" x14ac:dyDescent="0.25">
      <c r="C29" s="22"/>
      <c r="D29" s="79" t="s">
        <v>53</v>
      </c>
      <c r="E29" s="104"/>
      <c r="F29" s="141"/>
      <c r="G29" s="4"/>
      <c r="H29" s="4"/>
      <c r="I29" s="4"/>
      <c r="J29" s="104"/>
      <c r="K29" s="141"/>
      <c r="L29" s="4"/>
      <c r="M29" s="4"/>
      <c r="N29" s="4"/>
      <c r="O29" s="104"/>
      <c r="P29" s="141"/>
      <c r="Q29" s="4"/>
      <c r="R29" s="4"/>
      <c r="S29" s="4"/>
      <c r="T29" s="104"/>
      <c r="U29" s="141"/>
      <c r="V29" s="4"/>
      <c r="W29" s="4"/>
      <c r="X29" s="84" t="s">
        <v>10</v>
      </c>
    </row>
    <row r="30" spans="3:24" s="3" customFormat="1" ht="15" x14ac:dyDescent="0.25">
      <c r="C30" s="22"/>
      <c r="D30" s="79" t="s">
        <v>54</v>
      </c>
      <c r="E30" s="104"/>
      <c r="F30" s="141"/>
      <c r="G30" s="4"/>
      <c r="H30" s="4"/>
      <c r="I30" s="4"/>
      <c r="J30" s="104"/>
      <c r="K30" s="141"/>
      <c r="L30" s="4"/>
      <c r="M30" s="4"/>
      <c r="N30" s="4"/>
      <c r="O30" s="104"/>
      <c r="P30" s="141"/>
      <c r="Q30" s="4"/>
      <c r="R30" s="4"/>
      <c r="S30" s="4"/>
      <c r="T30" s="104"/>
      <c r="U30" s="141"/>
      <c r="V30" s="4"/>
      <c r="W30" s="4"/>
      <c r="X30" s="84" t="s">
        <v>10</v>
      </c>
    </row>
    <row r="31" spans="3:24" s="3" customFormat="1" ht="15" x14ac:dyDescent="0.25">
      <c r="C31" s="22"/>
      <c r="D31" s="79" t="s">
        <v>55</v>
      </c>
      <c r="E31" s="104"/>
      <c r="F31" s="141"/>
      <c r="G31" s="4"/>
      <c r="H31" s="4"/>
      <c r="I31" s="4"/>
      <c r="J31" s="104"/>
      <c r="K31" s="141"/>
      <c r="L31" s="4"/>
      <c r="M31" s="4"/>
      <c r="N31" s="4"/>
      <c r="O31" s="104"/>
      <c r="P31" s="141"/>
      <c r="Q31" s="4"/>
      <c r="R31" s="4"/>
      <c r="S31" s="4"/>
      <c r="T31" s="104"/>
      <c r="U31" s="141"/>
      <c r="V31" s="4"/>
      <c r="W31" s="4"/>
      <c r="X31" s="84" t="s">
        <v>10</v>
      </c>
    </row>
    <row r="32" spans="3:24" s="3" customFormat="1" ht="15" x14ac:dyDescent="0.25">
      <c r="C32" s="22"/>
      <c r="D32" s="79" t="s">
        <v>56</v>
      </c>
      <c r="E32" s="105">
        <v>2000</v>
      </c>
      <c r="F32" s="111"/>
      <c r="G32" s="24"/>
      <c r="H32" s="24"/>
      <c r="I32" s="24"/>
      <c r="J32" s="105">
        <v>2000</v>
      </c>
      <c r="K32" s="111"/>
      <c r="L32" s="24"/>
      <c r="M32" s="24"/>
      <c r="N32" s="24"/>
      <c r="O32" s="105">
        <v>2000</v>
      </c>
      <c r="P32" s="111"/>
      <c r="Q32" s="24"/>
      <c r="R32" s="24"/>
      <c r="S32" s="24"/>
      <c r="T32" s="105">
        <v>2000</v>
      </c>
      <c r="U32" s="111"/>
      <c r="V32" s="24"/>
      <c r="W32" s="24"/>
      <c r="X32" s="84" t="s">
        <v>10</v>
      </c>
    </row>
    <row r="33" spans="1:24" s="16" customFormat="1" ht="15.75" thickBot="1" x14ac:dyDescent="0.3">
      <c r="B33" s="34" t="s">
        <v>93</v>
      </c>
      <c r="E33" s="73">
        <f>E9+E15+E21+E27</f>
        <v>53500</v>
      </c>
      <c r="F33" s="142"/>
      <c r="G33" s="136">
        <f>G9+G15+G21+G27</f>
        <v>9100</v>
      </c>
      <c r="H33" s="136">
        <f>H9+H15+H21+H27</f>
        <v>44400</v>
      </c>
      <c r="I33" s="72"/>
      <c r="J33" s="73">
        <f t="shared" ref="J33" si="0">J9+J15+J21+J27</f>
        <v>53500</v>
      </c>
      <c r="K33" s="142"/>
      <c r="L33" s="136">
        <f>L9+L15+L21+L27</f>
        <v>9100</v>
      </c>
      <c r="M33" s="136">
        <f>M9+M15+M21+M27</f>
        <v>44400</v>
      </c>
      <c r="N33" s="72"/>
      <c r="O33" s="73">
        <f t="shared" ref="O33" si="1">O9+O15+O21+O27</f>
        <v>53500</v>
      </c>
      <c r="P33" s="142"/>
      <c r="Q33" s="136">
        <f>Q9+Q15+Q21+Q27</f>
        <v>9100</v>
      </c>
      <c r="R33" s="136">
        <f>R9+R15+R21+R27</f>
        <v>44400</v>
      </c>
      <c r="S33" s="72"/>
      <c r="T33" s="73">
        <f t="shared" ref="T33" si="2">T9+T15+T21+T27</f>
        <v>53500</v>
      </c>
      <c r="U33" s="142"/>
      <c r="V33" s="136">
        <f>V9+V15+V21+V27</f>
        <v>9100</v>
      </c>
      <c r="W33" s="136">
        <f>W9+W15+W21+W27</f>
        <v>44400</v>
      </c>
    </row>
    <row r="34" spans="1:24" s="3" customFormat="1" ht="15.75" thickTop="1" x14ac:dyDescent="0.25">
      <c r="E34" s="25"/>
      <c r="F34" s="141"/>
      <c r="G34" s="4"/>
      <c r="H34" s="4"/>
      <c r="I34" s="4"/>
      <c r="J34" s="25"/>
      <c r="K34" s="141"/>
      <c r="L34" s="4"/>
      <c r="M34" s="4"/>
      <c r="N34" s="4"/>
      <c r="O34" s="25"/>
      <c r="P34" s="141"/>
      <c r="Q34" s="4"/>
      <c r="R34" s="4"/>
      <c r="S34" s="4"/>
      <c r="T34" s="25"/>
      <c r="U34" s="141"/>
      <c r="V34" s="4"/>
      <c r="W34" s="4"/>
    </row>
    <row r="35" spans="1:24" s="3" customFormat="1" ht="15" x14ac:dyDescent="0.25">
      <c r="A35" s="34"/>
      <c r="B35" s="34" t="s">
        <v>21</v>
      </c>
      <c r="C35" s="34"/>
      <c r="E35" s="18"/>
      <c r="F35" s="141"/>
      <c r="G35" s="4"/>
      <c r="H35" s="4"/>
      <c r="I35" s="4"/>
      <c r="J35" s="18"/>
      <c r="K35" s="141"/>
      <c r="L35" s="4"/>
      <c r="M35" s="4"/>
      <c r="N35" s="4"/>
      <c r="O35" s="18"/>
      <c r="P35" s="141"/>
      <c r="Q35" s="4"/>
      <c r="R35" s="4"/>
      <c r="S35" s="4"/>
      <c r="T35" s="18"/>
      <c r="U35" s="141"/>
      <c r="V35" s="4"/>
      <c r="W35" s="4"/>
    </row>
    <row r="36" spans="1:24" s="15" customFormat="1" ht="15" x14ac:dyDescent="0.25">
      <c r="C36" s="19" t="s">
        <v>2</v>
      </c>
      <c r="D36" s="19"/>
      <c r="E36" s="20">
        <f>SUM(E37:E41)</f>
        <v>10500</v>
      </c>
      <c r="F36" s="140">
        <v>0.8</v>
      </c>
      <c r="G36" s="20">
        <f>E36*F36</f>
        <v>8400</v>
      </c>
      <c r="H36" s="20">
        <f>E36-G36</f>
        <v>2100</v>
      </c>
      <c r="I36" s="21"/>
      <c r="J36" s="20">
        <f>SUM(J37:J41)</f>
        <v>10500</v>
      </c>
      <c r="K36" s="140">
        <v>0.8</v>
      </c>
      <c r="L36" s="20">
        <f>J36*K36</f>
        <v>8400</v>
      </c>
      <c r="M36" s="20">
        <f>J36-L36</f>
        <v>2100</v>
      </c>
      <c r="N36" s="21"/>
      <c r="O36" s="20">
        <f>SUM(O37:O41)</f>
        <v>10500</v>
      </c>
      <c r="P36" s="140">
        <v>0.8</v>
      </c>
      <c r="Q36" s="20">
        <f>O36*P36</f>
        <v>8400</v>
      </c>
      <c r="R36" s="20">
        <f>O36-Q36</f>
        <v>2100</v>
      </c>
      <c r="S36" s="21"/>
      <c r="T36" s="20">
        <f>SUM(T37:T41)</f>
        <v>10500</v>
      </c>
      <c r="U36" s="140">
        <v>0.8</v>
      </c>
      <c r="V36" s="20">
        <f>T36*U36</f>
        <v>8400</v>
      </c>
      <c r="W36" s="20">
        <f>T36-V36</f>
        <v>2100</v>
      </c>
      <c r="X36" s="15" t="s">
        <v>39</v>
      </c>
    </row>
    <row r="37" spans="1:24" s="3" customFormat="1" ht="15" x14ac:dyDescent="0.25">
      <c r="C37" s="22"/>
      <c r="D37" s="79" t="s">
        <v>52</v>
      </c>
      <c r="E37" s="104">
        <v>100</v>
      </c>
      <c r="F37" s="141"/>
      <c r="G37" s="4"/>
      <c r="H37" s="4"/>
      <c r="I37" s="4"/>
      <c r="J37" s="104">
        <v>100</v>
      </c>
      <c r="K37" s="141"/>
      <c r="L37" s="4"/>
      <c r="M37" s="4"/>
      <c r="N37" s="4"/>
      <c r="O37" s="104">
        <v>100</v>
      </c>
      <c r="P37" s="141"/>
      <c r="Q37" s="4"/>
      <c r="R37" s="4"/>
      <c r="S37" s="4"/>
      <c r="T37" s="104">
        <v>100</v>
      </c>
      <c r="U37" s="141"/>
      <c r="V37" s="4"/>
      <c r="W37" s="4"/>
      <c r="X37" s="84" t="s">
        <v>10</v>
      </c>
    </row>
    <row r="38" spans="1:24" s="3" customFormat="1" ht="15" x14ac:dyDescent="0.25">
      <c r="C38" s="22"/>
      <c r="D38" s="79" t="s">
        <v>53</v>
      </c>
      <c r="E38" s="104">
        <v>100</v>
      </c>
      <c r="F38" s="141"/>
      <c r="G38" s="4"/>
      <c r="H38" s="4"/>
      <c r="I38" s="4"/>
      <c r="J38" s="104">
        <v>100</v>
      </c>
      <c r="K38" s="141"/>
      <c r="L38" s="4"/>
      <c r="M38" s="4"/>
      <c r="N38" s="4"/>
      <c r="O38" s="104">
        <v>100</v>
      </c>
      <c r="P38" s="141"/>
      <c r="Q38" s="4"/>
      <c r="R38" s="4"/>
      <c r="S38" s="4"/>
      <c r="T38" s="104">
        <v>100</v>
      </c>
      <c r="U38" s="141"/>
      <c r="V38" s="4"/>
      <c r="W38" s="4"/>
      <c r="X38" s="84" t="s">
        <v>10</v>
      </c>
    </row>
    <row r="39" spans="1:24" s="3" customFormat="1" ht="15" x14ac:dyDescent="0.25">
      <c r="C39" s="22"/>
      <c r="D39" s="79" t="s">
        <v>54</v>
      </c>
      <c r="E39" s="104">
        <v>10000</v>
      </c>
      <c r="F39" s="141"/>
      <c r="G39" s="4"/>
      <c r="H39" s="4"/>
      <c r="I39" s="4"/>
      <c r="J39" s="104">
        <v>10000</v>
      </c>
      <c r="K39" s="141"/>
      <c r="L39" s="4"/>
      <c r="M39" s="4"/>
      <c r="N39" s="4"/>
      <c r="O39" s="104">
        <v>10000</v>
      </c>
      <c r="P39" s="141"/>
      <c r="Q39" s="4"/>
      <c r="R39" s="4"/>
      <c r="S39" s="4"/>
      <c r="T39" s="104">
        <v>10000</v>
      </c>
      <c r="U39" s="141"/>
      <c r="V39" s="4"/>
      <c r="W39" s="4"/>
      <c r="X39" s="84" t="s">
        <v>10</v>
      </c>
    </row>
    <row r="40" spans="1:24" s="3" customFormat="1" ht="15" x14ac:dyDescent="0.25">
      <c r="C40" s="22"/>
      <c r="D40" s="79" t="s">
        <v>55</v>
      </c>
      <c r="E40" s="104">
        <v>100</v>
      </c>
      <c r="F40" s="141"/>
      <c r="G40" s="4"/>
      <c r="H40" s="4"/>
      <c r="I40" s="4"/>
      <c r="J40" s="104">
        <v>100</v>
      </c>
      <c r="K40" s="141"/>
      <c r="L40" s="4"/>
      <c r="M40" s="4"/>
      <c r="N40" s="4"/>
      <c r="O40" s="104">
        <v>100</v>
      </c>
      <c r="P40" s="141"/>
      <c r="Q40" s="4"/>
      <c r="R40" s="4"/>
      <c r="S40" s="4"/>
      <c r="T40" s="104">
        <v>100</v>
      </c>
      <c r="U40" s="141"/>
      <c r="V40" s="4"/>
      <c r="W40" s="4"/>
      <c r="X40" s="84" t="s">
        <v>10</v>
      </c>
    </row>
    <row r="41" spans="1:24" s="3" customFormat="1" ht="15" x14ac:dyDescent="0.25">
      <c r="C41" s="22"/>
      <c r="D41" s="79" t="s">
        <v>56</v>
      </c>
      <c r="E41" s="105">
        <v>200</v>
      </c>
      <c r="F41" s="111"/>
      <c r="G41" s="24"/>
      <c r="H41" s="24"/>
      <c r="I41" s="24"/>
      <c r="J41" s="105">
        <v>200</v>
      </c>
      <c r="K41" s="111"/>
      <c r="L41" s="24"/>
      <c r="M41" s="24"/>
      <c r="N41" s="24"/>
      <c r="O41" s="105">
        <v>200</v>
      </c>
      <c r="P41" s="111"/>
      <c r="Q41" s="24"/>
      <c r="R41" s="24"/>
      <c r="S41" s="24"/>
      <c r="T41" s="105">
        <v>200</v>
      </c>
      <c r="U41" s="111"/>
      <c r="V41" s="24"/>
      <c r="W41" s="24"/>
      <c r="X41" s="84" t="s">
        <v>10</v>
      </c>
    </row>
    <row r="42" spans="1:24" s="15" customFormat="1" ht="15" x14ac:dyDescent="0.25">
      <c r="C42" s="19" t="s">
        <v>1</v>
      </c>
      <c r="D42" s="19"/>
      <c r="E42" s="20">
        <f>SUM(E43:E47)</f>
        <v>1750</v>
      </c>
      <c r="F42" s="140">
        <v>1</v>
      </c>
      <c r="G42" s="20">
        <f>E42*F42</f>
        <v>1750</v>
      </c>
      <c r="H42" s="20">
        <f>E42-G42</f>
        <v>0</v>
      </c>
      <c r="I42" s="21"/>
      <c r="J42" s="20">
        <f>SUM(J43:J47)</f>
        <v>1750</v>
      </c>
      <c r="K42" s="140">
        <v>1</v>
      </c>
      <c r="L42" s="20">
        <f>J42*K42</f>
        <v>1750</v>
      </c>
      <c r="M42" s="20">
        <f>J42-L42</f>
        <v>0</v>
      </c>
      <c r="N42" s="21"/>
      <c r="O42" s="20">
        <f>SUM(O43:O47)</f>
        <v>1750</v>
      </c>
      <c r="P42" s="140">
        <v>1</v>
      </c>
      <c r="Q42" s="20">
        <f>O42*P42</f>
        <v>1750</v>
      </c>
      <c r="R42" s="20">
        <f>O42-Q42</f>
        <v>0</v>
      </c>
      <c r="S42" s="21"/>
      <c r="T42" s="20">
        <f>SUM(T43:T47)</f>
        <v>1750</v>
      </c>
      <c r="U42" s="140">
        <v>1</v>
      </c>
      <c r="V42" s="20">
        <f>T42*U42</f>
        <v>1750</v>
      </c>
      <c r="W42" s="20">
        <f>T42-V42</f>
        <v>0</v>
      </c>
      <c r="X42" s="15" t="s">
        <v>39</v>
      </c>
    </row>
    <row r="43" spans="1:24" s="3" customFormat="1" ht="15" x14ac:dyDescent="0.25">
      <c r="C43" s="22"/>
      <c r="D43" s="79" t="s">
        <v>52</v>
      </c>
      <c r="E43" s="104">
        <v>700</v>
      </c>
      <c r="F43" s="141"/>
      <c r="G43" s="4"/>
      <c r="H43" s="4"/>
      <c r="I43" s="4"/>
      <c r="J43" s="104">
        <v>700</v>
      </c>
      <c r="K43" s="141"/>
      <c r="L43" s="4"/>
      <c r="M43" s="4"/>
      <c r="N43" s="4"/>
      <c r="O43" s="104">
        <v>700</v>
      </c>
      <c r="P43" s="141"/>
      <c r="Q43" s="4"/>
      <c r="R43" s="4"/>
      <c r="S43" s="4"/>
      <c r="T43" s="104">
        <v>700</v>
      </c>
      <c r="U43" s="141"/>
      <c r="V43" s="4"/>
      <c r="W43" s="4"/>
      <c r="X43" s="84" t="s">
        <v>10</v>
      </c>
    </row>
    <row r="44" spans="1:24" s="3" customFormat="1" ht="15" x14ac:dyDescent="0.25">
      <c r="C44" s="22"/>
      <c r="D44" s="79" t="s">
        <v>53</v>
      </c>
      <c r="E44" s="104">
        <v>250</v>
      </c>
      <c r="F44" s="141"/>
      <c r="G44" s="4"/>
      <c r="H44" s="4"/>
      <c r="I44" s="4"/>
      <c r="J44" s="104">
        <v>250</v>
      </c>
      <c r="K44" s="141"/>
      <c r="L44" s="4"/>
      <c r="M44" s="4"/>
      <c r="N44" s="4"/>
      <c r="O44" s="104">
        <v>250</v>
      </c>
      <c r="P44" s="141"/>
      <c r="Q44" s="4"/>
      <c r="R44" s="4"/>
      <c r="S44" s="4"/>
      <c r="T44" s="104">
        <v>250</v>
      </c>
      <c r="U44" s="141"/>
      <c r="V44" s="4"/>
      <c r="W44" s="4"/>
      <c r="X44" s="84" t="s">
        <v>10</v>
      </c>
    </row>
    <row r="45" spans="1:24" s="3" customFormat="1" ht="15" x14ac:dyDescent="0.25">
      <c r="C45" s="22"/>
      <c r="D45" s="79" t="s">
        <v>54</v>
      </c>
      <c r="E45" s="104">
        <v>100</v>
      </c>
      <c r="F45" s="141"/>
      <c r="G45" s="4"/>
      <c r="H45" s="4"/>
      <c r="I45" s="4"/>
      <c r="J45" s="104">
        <v>100</v>
      </c>
      <c r="K45" s="141"/>
      <c r="L45" s="4"/>
      <c r="M45" s="4"/>
      <c r="N45" s="4"/>
      <c r="O45" s="104">
        <v>100</v>
      </c>
      <c r="P45" s="141"/>
      <c r="Q45" s="4"/>
      <c r="R45" s="4"/>
      <c r="S45" s="4"/>
      <c r="T45" s="104">
        <v>100</v>
      </c>
      <c r="U45" s="141"/>
      <c r="V45" s="4"/>
      <c r="W45" s="4"/>
      <c r="X45" s="84" t="s">
        <v>10</v>
      </c>
    </row>
    <row r="46" spans="1:24" s="3" customFormat="1" ht="15" x14ac:dyDescent="0.25">
      <c r="C46" s="22"/>
      <c r="D46" s="79" t="s">
        <v>55</v>
      </c>
      <c r="E46" s="104">
        <v>100</v>
      </c>
      <c r="F46" s="141"/>
      <c r="G46" s="4"/>
      <c r="H46" s="4"/>
      <c r="I46" s="4"/>
      <c r="J46" s="104">
        <v>100</v>
      </c>
      <c r="K46" s="141"/>
      <c r="L46" s="4"/>
      <c r="M46" s="4"/>
      <c r="N46" s="4"/>
      <c r="O46" s="104">
        <v>100</v>
      </c>
      <c r="P46" s="141"/>
      <c r="Q46" s="4"/>
      <c r="R46" s="4"/>
      <c r="S46" s="4"/>
      <c r="T46" s="104">
        <v>100</v>
      </c>
      <c r="U46" s="141"/>
      <c r="V46" s="4"/>
      <c r="W46" s="4"/>
      <c r="X46" s="84" t="s">
        <v>10</v>
      </c>
    </row>
    <row r="47" spans="1:24" s="3" customFormat="1" ht="15" x14ac:dyDescent="0.25">
      <c r="C47" s="22"/>
      <c r="D47" s="79" t="s">
        <v>56</v>
      </c>
      <c r="E47" s="105">
        <v>600</v>
      </c>
      <c r="F47" s="111"/>
      <c r="G47" s="24"/>
      <c r="H47" s="24"/>
      <c r="I47" s="24"/>
      <c r="J47" s="105">
        <v>600</v>
      </c>
      <c r="K47" s="111"/>
      <c r="L47" s="24"/>
      <c r="M47" s="24"/>
      <c r="N47" s="24"/>
      <c r="O47" s="105">
        <v>600</v>
      </c>
      <c r="P47" s="111"/>
      <c r="Q47" s="24"/>
      <c r="R47" s="24"/>
      <c r="S47" s="24"/>
      <c r="T47" s="105">
        <v>600</v>
      </c>
      <c r="U47" s="111"/>
      <c r="V47" s="24"/>
      <c r="W47" s="24"/>
      <c r="X47" s="84" t="s">
        <v>10</v>
      </c>
    </row>
    <row r="48" spans="1:24" s="15" customFormat="1" ht="15" x14ac:dyDescent="0.25">
      <c r="C48" s="19" t="s">
        <v>23</v>
      </c>
      <c r="D48" s="19"/>
      <c r="E48" s="20">
        <f>SUM(E49:E53)</f>
        <v>1900</v>
      </c>
      <c r="F48" s="140">
        <v>0</v>
      </c>
      <c r="G48" s="20">
        <f>E48*F48</f>
        <v>0</v>
      </c>
      <c r="H48" s="20">
        <f>E48-G48</f>
        <v>1900</v>
      </c>
      <c r="I48" s="21"/>
      <c r="J48" s="20">
        <f>SUM(J49:J53)</f>
        <v>1900</v>
      </c>
      <c r="K48" s="140">
        <v>0</v>
      </c>
      <c r="L48" s="20">
        <f>J48*K48</f>
        <v>0</v>
      </c>
      <c r="M48" s="20">
        <f>J48-L48</f>
        <v>1900</v>
      </c>
      <c r="N48" s="21"/>
      <c r="O48" s="20">
        <f>SUM(O49:O53)</f>
        <v>1900</v>
      </c>
      <c r="P48" s="140">
        <v>0</v>
      </c>
      <c r="Q48" s="20">
        <f>O48*P48</f>
        <v>0</v>
      </c>
      <c r="R48" s="20">
        <f>O48-Q48</f>
        <v>1900</v>
      </c>
      <c r="S48" s="21"/>
      <c r="T48" s="20">
        <f>SUM(T49:T53)</f>
        <v>1900</v>
      </c>
      <c r="U48" s="140">
        <v>0</v>
      </c>
      <c r="V48" s="20">
        <f>T48*U48</f>
        <v>0</v>
      </c>
      <c r="W48" s="20">
        <f>T48-V48</f>
        <v>1900</v>
      </c>
      <c r="X48" s="15" t="s">
        <v>39</v>
      </c>
    </row>
    <row r="49" spans="2:24" s="15" customFormat="1" ht="15" x14ac:dyDescent="0.25">
      <c r="C49" s="19"/>
      <c r="D49" s="79" t="s">
        <v>52</v>
      </c>
      <c r="E49" s="104">
        <v>400</v>
      </c>
      <c r="F49" s="141"/>
      <c r="G49" s="4"/>
      <c r="H49" s="4"/>
      <c r="I49" s="4"/>
      <c r="J49" s="104">
        <v>400</v>
      </c>
      <c r="K49" s="141"/>
      <c r="L49" s="4"/>
      <c r="M49" s="4"/>
      <c r="N49" s="4"/>
      <c r="O49" s="104">
        <v>400</v>
      </c>
      <c r="P49" s="141"/>
      <c r="Q49" s="4"/>
      <c r="R49" s="4"/>
      <c r="S49" s="4"/>
      <c r="T49" s="104">
        <v>400</v>
      </c>
      <c r="U49" s="141"/>
      <c r="V49" s="4"/>
      <c r="W49" s="4"/>
      <c r="X49" s="84" t="s">
        <v>10</v>
      </c>
    </row>
    <row r="50" spans="2:24" s="15" customFormat="1" ht="15" x14ac:dyDescent="0.25">
      <c r="C50" s="19"/>
      <c r="D50" s="79" t="s">
        <v>53</v>
      </c>
      <c r="E50" s="104">
        <v>700</v>
      </c>
      <c r="F50" s="141"/>
      <c r="G50" s="4"/>
      <c r="H50" s="4"/>
      <c r="I50" s="4"/>
      <c r="J50" s="104">
        <v>700</v>
      </c>
      <c r="K50" s="141"/>
      <c r="L50" s="4"/>
      <c r="M50" s="4"/>
      <c r="N50" s="4"/>
      <c r="O50" s="104">
        <v>700</v>
      </c>
      <c r="P50" s="141"/>
      <c r="Q50" s="4"/>
      <c r="R50" s="4"/>
      <c r="S50" s="4"/>
      <c r="T50" s="104">
        <v>700</v>
      </c>
      <c r="U50" s="141"/>
      <c r="V50" s="4"/>
      <c r="W50" s="4"/>
      <c r="X50" s="84" t="s">
        <v>10</v>
      </c>
    </row>
    <row r="51" spans="2:24" s="15" customFormat="1" ht="15" x14ac:dyDescent="0.25">
      <c r="C51" s="19"/>
      <c r="D51" s="79" t="s">
        <v>54</v>
      </c>
      <c r="E51" s="104">
        <v>100</v>
      </c>
      <c r="F51" s="141"/>
      <c r="G51" s="4"/>
      <c r="H51" s="4"/>
      <c r="I51" s="4"/>
      <c r="J51" s="104">
        <v>100</v>
      </c>
      <c r="K51" s="141"/>
      <c r="L51" s="4"/>
      <c r="M51" s="4"/>
      <c r="N51" s="4"/>
      <c r="O51" s="104">
        <v>100</v>
      </c>
      <c r="P51" s="141"/>
      <c r="Q51" s="4"/>
      <c r="R51" s="4"/>
      <c r="S51" s="4"/>
      <c r="T51" s="104">
        <v>100</v>
      </c>
      <c r="U51" s="141"/>
      <c r="V51" s="4"/>
      <c r="W51" s="4"/>
      <c r="X51" s="84" t="s">
        <v>10</v>
      </c>
    </row>
    <row r="52" spans="2:24" s="15" customFormat="1" ht="15" x14ac:dyDescent="0.25">
      <c r="C52" s="19"/>
      <c r="D52" s="79" t="s">
        <v>55</v>
      </c>
      <c r="E52" s="104">
        <v>100</v>
      </c>
      <c r="F52" s="141"/>
      <c r="G52" s="4"/>
      <c r="H52" s="4"/>
      <c r="I52" s="4"/>
      <c r="J52" s="104">
        <v>100</v>
      </c>
      <c r="K52" s="141"/>
      <c r="L52" s="4"/>
      <c r="M52" s="4"/>
      <c r="N52" s="4"/>
      <c r="O52" s="104">
        <v>100</v>
      </c>
      <c r="P52" s="141"/>
      <c r="Q52" s="4"/>
      <c r="R52" s="4"/>
      <c r="S52" s="4"/>
      <c r="T52" s="104">
        <v>100</v>
      </c>
      <c r="U52" s="141"/>
      <c r="V52" s="4"/>
      <c r="W52" s="4"/>
      <c r="X52" s="84" t="s">
        <v>10</v>
      </c>
    </row>
    <row r="53" spans="2:24" s="15" customFormat="1" ht="15" x14ac:dyDescent="0.25">
      <c r="C53" s="19"/>
      <c r="D53" s="79" t="s">
        <v>56</v>
      </c>
      <c r="E53" s="105">
        <v>600</v>
      </c>
      <c r="F53" s="111"/>
      <c r="G53" s="24"/>
      <c r="H53" s="24"/>
      <c r="I53" s="24"/>
      <c r="J53" s="105">
        <v>600</v>
      </c>
      <c r="K53" s="111"/>
      <c r="L53" s="24"/>
      <c r="M53" s="24"/>
      <c r="N53" s="24"/>
      <c r="O53" s="105">
        <v>600</v>
      </c>
      <c r="P53" s="111"/>
      <c r="Q53" s="24"/>
      <c r="R53" s="24"/>
      <c r="S53" s="24"/>
      <c r="T53" s="105">
        <v>600</v>
      </c>
      <c r="U53" s="111"/>
      <c r="V53" s="24"/>
      <c r="W53" s="24"/>
      <c r="X53" s="84" t="s">
        <v>10</v>
      </c>
    </row>
    <row r="54" spans="2:24" s="16" customFormat="1" ht="15.75" thickBot="1" x14ac:dyDescent="0.3">
      <c r="B54" s="34" t="s">
        <v>20</v>
      </c>
      <c r="E54" s="73">
        <f>E36+E42+E48</f>
        <v>14150</v>
      </c>
      <c r="F54" s="142">
        <f>G54/E54</f>
        <v>0.71731448763250882</v>
      </c>
      <c r="G54" s="136">
        <f>G36+G42+G48</f>
        <v>10150</v>
      </c>
      <c r="H54" s="136">
        <f>H36+H42+H48</f>
        <v>4000</v>
      </c>
      <c r="I54" s="72"/>
      <c r="J54" s="73">
        <f>J36+J42+J48</f>
        <v>14150</v>
      </c>
      <c r="K54" s="142">
        <f>L54/J54</f>
        <v>0.71731448763250882</v>
      </c>
      <c r="L54" s="136">
        <f>L36+L42+L48</f>
        <v>10150</v>
      </c>
      <c r="M54" s="136">
        <f>M36+M42+M48</f>
        <v>4000</v>
      </c>
      <c r="N54" s="72"/>
      <c r="O54" s="73">
        <f>O36+O42+O48</f>
        <v>14150</v>
      </c>
      <c r="P54" s="142">
        <f>Q54/O54</f>
        <v>0.71731448763250882</v>
      </c>
      <c r="Q54" s="136">
        <f>Q36+Q42+Q48</f>
        <v>10150</v>
      </c>
      <c r="R54" s="136">
        <f>R36+R42+R48</f>
        <v>4000</v>
      </c>
      <c r="S54" s="72"/>
      <c r="T54" s="73">
        <f>T36+T42+T48</f>
        <v>14150</v>
      </c>
      <c r="U54" s="142">
        <f>V54/T54</f>
        <v>0.71731448763250882</v>
      </c>
      <c r="V54" s="136">
        <f>V36+V42+V48</f>
        <v>10150</v>
      </c>
      <c r="W54" s="136">
        <f>W36+W42+W48</f>
        <v>4000</v>
      </c>
    </row>
    <row r="55" spans="2:24" s="3" customFormat="1" ht="15.75" thickTop="1" x14ac:dyDescent="0.25">
      <c r="E55" s="26"/>
      <c r="F55" s="141"/>
      <c r="G55" s="4"/>
      <c r="H55" s="4"/>
      <c r="I55" s="4"/>
      <c r="J55" s="26"/>
      <c r="K55" s="141"/>
      <c r="L55" s="4"/>
      <c r="M55" s="4"/>
      <c r="N55" s="4"/>
      <c r="O55" s="26"/>
      <c r="P55" s="141"/>
      <c r="Q55" s="4"/>
      <c r="R55" s="4"/>
      <c r="S55" s="4"/>
      <c r="T55" s="26"/>
      <c r="U55" s="141"/>
      <c r="V55" s="4"/>
      <c r="W55" s="4"/>
    </row>
    <row r="56" spans="2:24" s="16" customFormat="1" ht="15.75" thickBot="1" x14ac:dyDescent="0.3">
      <c r="B56" s="16" t="s">
        <v>14</v>
      </c>
      <c r="E56" s="73">
        <f>E33+E54</f>
        <v>67650</v>
      </c>
      <c r="F56" s="142">
        <f>G56/E56</f>
        <v>0.28455284552845528</v>
      </c>
      <c r="G56" s="136">
        <f t="shared" ref="G56:H56" si="3">G33+G54</f>
        <v>19250</v>
      </c>
      <c r="H56" s="136">
        <f t="shared" si="3"/>
        <v>48400</v>
      </c>
      <c r="I56" s="72"/>
      <c r="J56" s="73">
        <f>J33+J54</f>
        <v>67650</v>
      </c>
      <c r="K56" s="142">
        <f>L56/J56</f>
        <v>0.28455284552845528</v>
      </c>
      <c r="L56" s="136">
        <f t="shared" ref="L56:M56" si="4">L33+L54</f>
        <v>19250</v>
      </c>
      <c r="M56" s="136">
        <f t="shared" si="4"/>
        <v>48400</v>
      </c>
      <c r="N56" s="72"/>
      <c r="O56" s="73">
        <f>O33+O54</f>
        <v>67650</v>
      </c>
      <c r="P56" s="142">
        <f>Q56/O56</f>
        <v>0.28455284552845528</v>
      </c>
      <c r="Q56" s="136">
        <f t="shared" ref="Q56:R56" si="5">Q33+Q54</f>
        <v>19250</v>
      </c>
      <c r="R56" s="136">
        <f t="shared" si="5"/>
        <v>48400</v>
      </c>
      <c r="S56" s="72"/>
      <c r="T56" s="73">
        <f>T33+T54</f>
        <v>67650</v>
      </c>
      <c r="U56" s="142">
        <f>V56/T56</f>
        <v>0.28455284552845528</v>
      </c>
      <c r="V56" s="136">
        <f t="shared" ref="V56:W56" si="6">V33+V54</f>
        <v>19250</v>
      </c>
      <c r="W56" s="136">
        <f t="shared" si="6"/>
        <v>48400</v>
      </c>
    </row>
    <row r="57" spans="2:24" s="16" customFormat="1" ht="15.75" thickTop="1" x14ac:dyDescent="0.25">
      <c r="C57" s="91" t="s">
        <v>12</v>
      </c>
      <c r="F57" s="143"/>
      <c r="K57" s="143"/>
      <c r="P57" s="143"/>
      <c r="U57" s="143"/>
    </row>
    <row r="58" spans="2:24" s="16" customFormat="1" ht="15" x14ac:dyDescent="0.25">
      <c r="D58" s="176" t="s">
        <v>52</v>
      </c>
      <c r="E58" s="92">
        <f>E10+E16+E22+E28+E37+E43+E49</f>
        <v>11700</v>
      </c>
      <c r="F58" s="144"/>
      <c r="G58" s="97"/>
      <c r="H58" s="97"/>
      <c r="I58" s="97"/>
      <c r="J58" s="93">
        <f t="shared" ref="J58:T62" si="7">J10+J16+J22+J28+J37+J43+J49</f>
        <v>11700</v>
      </c>
      <c r="K58" s="144"/>
      <c r="L58" s="97"/>
      <c r="M58" s="97"/>
      <c r="N58" s="97"/>
      <c r="O58" s="93">
        <f t="shared" ref="O58" si="8">O10+O16+O22+O28+O37+O43+O49</f>
        <v>11700</v>
      </c>
      <c r="P58" s="144"/>
      <c r="Q58" s="97"/>
      <c r="R58" s="97"/>
      <c r="S58" s="97"/>
      <c r="T58" s="93">
        <f t="shared" ref="T58" si="9">T10+T16+T22+T28+T37+T43+T49</f>
        <v>11700</v>
      </c>
      <c r="U58" s="144"/>
      <c r="V58" s="97"/>
      <c r="W58" s="128"/>
      <c r="X58" s="84" t="s">
        <v>13</v>
      </c>
    </row>
    <row r="59" spans="2:24" s="16" customFormat="1" ht="15" x14ac:dyDescent="0.25">
      <c r="D59" s="176" t="s">
        <v>53</v>
      </c>
      <c r="E59" s="94">
        <f t="shared" ref="E59:E62" si="10">E11+E17+E23+E29+E38+E44+E50</f>
        <v>21050</v>
      </c>
      <c r="F59" s="145"/>
      <c r="G59" s="21"/>
      <c r="H59" s="21"/>
      <c r="I59" s="21"/>
      <c r="J59" s="90">
        <f t="shared" si="7"/>
        <v>21050</v>
      </c>
      <c r="K59" s="145"/>
      <c r="L59" s="21"/>
      <c r="M59" s="21"/>
      <c r="N59" s="21"/>
      <c r="O59" s="90">
        <f t="shared" si="7"/>
        <v>21050</v>
      </c>
      <c r="P59" s="145"/>
      <c r="Q59" s="21"/>
      <c r="R59" s="21"/>
      <c r="S59" s="21"/>
      <c r="T59" s="90">
        <f t="shared" si="7"/>
        <v>21050</v>
      </c>
      <c r="U59" s="145"/>
      <c r="V59" s="21"/>
      <c r="W59" s="129"/>
      <c r="X59" s="84" t="s">
        <v>13</v>
      </c>
    </row>
    <row r="60" spans="2:24" s="16" customFormat="1" ht="15" x14ac:dyDescent="0.25">
      <c r="D60" s="176" t="s">
        <v>54</v>
      </c>
      <c r="E60" s="94">
        <f t="shared" si="10"/>
        <v>21200</v>
      </c>
      <c r="F60" s="145"/>
      <c r="G60" s="21"/>
      <c r="H60" s="21"/>
      <c r="I60" s="21"/>
      <c r="J60" s="90">
        <f t="shared" si="7"/>
        <v>21200</v>
      </c>
      <c r="K60" s="145"/>
      <c r="L60" s="21"/>
      <c r="M60" s="21"/>
      <c r="N60" s="21"/>
      <c r="O60" s="90">
        <f t="shared" si="7"/>
        <v>21200</v>
      </c>
      <c r="P60" s="145"/>
      <c r="Q60" s="21"/>
      <c r="R60" s="21"/>
      <c r="S60" s="21"/>
      <c r="T60" s="90">
        <f t="shared" si="7"/>
        <v>21200</v>
      </c>
      <c r="U60" s="145"/>
      <c r="V60" s="21"/>
      <c r="W60" s="129"/>
      <c r="X60" s="84" t="s">
        <v>13</v>
      </c>
    </row>
    <row r="61" spans="2:24" s="16" customFormat="1" ht="15" x14ac:dyDescent="0.25">
      <c r="D61" s="176" t="s">
        <v>55</v>
      </c>
      <c r="E61" s="94">
        <f t="shared" si="10"/>
        <v>5300</v>
      </c>
      <c r="F61" s="145"/>
      <c r="G61" s="21"/>
      <c r="H61" s="21"/>
      <c r="I61" s="21"/>
      <c r="J61" s="90">
        <f t="shared" si="7"/>
        <v>5300</v>
      </c>
      <c r="K61" s="145"/>
      <c r="L61" s="21"/>
      <c r="M61" s="21"/>
      <c r="N61" s="21"/>
      <c r="O61" s="90">
        <f t="shared" si="7"/>
        <v>5300</v>
      </c>
      <c r="P61" s="145"/>
      <c r="Q61" s="21"/>
      <c r="R61" s="21"/>
      <c r="S61" s="21"/>
      <c r="T61" s="90">
        <f t="shared" si="7"/>
        <v>5300</v>
      </c>
      <c r="U61" s="145"/>
      <c r="V61" s="21"/>
      <c r="W61" s="129"/>
      <c r="X61" s="84" t="s">
        <v>13</v>
      </c>
    </row>
    <row r="62" spans="2:24" ht="15" x14ac:dyDescent="0.25">
      <c r="D62" s="176" t="s">
        <v>56</v>
      </c>
      <c r="E62" s="95">
        <f t="shared" si="10"/>
        <v>8400</v>
      </c>
      <c r="F62" s="146"/>
      <c r="G62" s="89"/>
      <c r="H62" s="89"/>
      <c r="I62" s="89"/>
      <c r="J62" s="96">
        <f t="shared" si="7"/>
        <v>8400</v>
      </c>
      <c r="K62" s="146"/>
      <c r="L62" s="89"/>
      <c r="M62" s="89"/>
      <c r="N62" s="89"/>
      <c r="O62" s="96">
        <f t="shared" si="7"/>
        <v>8400</v>
      </c>
      <c r="P62" s="146"/>
      <c r="Q62" s="89"/>
      <c r="R62" s="89"/>
      <c r="S62" s="89"/>
      <c r="T62" s="96">
        <f t="shared" si="7"/>
        <v>8400</v>
      </c>
      <c r="U62" s="146"/>
      <c r="V62" s="89"/>
      <c r="W62" s="130"/>
      <c r="X62" s="84" t="s">
        <v>13</v>
      </c>
    </row>
    <row r="63" spans="2:24" s="16" customFormat="1" ht="15" x14ac:dyDescent="0.25">
      <c r="E63" s="27"/>
      <c r="F63" s="147"/>
      <c r="G63" s="28"/>
      <c r="H63" s="28"/>
      <c r="I63" s="28"/>
      <c r="J63" s="27"/>
      <c r="K63" s="147"/>
      <c r="L63" s="28"/>
      <c r="M63" s="28"/>
      <c r="N63" s="28"/>
      <c r="O63" s="27"/>
      <c r="P63" s="147"/>
      <c r="Q63" s="28"/>
      <c r="R63" s="28"/>
      <c r="S63" s="28"/>
      <c r="T63" s="27"/>
      <c r="U63" s="147"/>
      <c r="V63" s="28"/>
      <c r="W63" s="28"/>
    </row>
    <row r="64" spans="2:24" s="16" customFormat="1" ht="15" x14ac:dyDescent="0.25">
      <c r="B64" s="16" t="s">
        <v>22</v>
      </c>
      <c r="E64" s="23">
        <f>'Annex 2 Budget Summary'!B25</f>
        <v>13000</v>
      </c>
      <c r="F64" s="140">
        <v>0.72</v>
      </c>
      <c r="G64" s="20">
        <f>E64*F64</f>
        <v>9360</v>
      </c>
      <c r="H64" s="20">
        <f>E64-G64</f>
        <v>3640</v>
      </c>
      <c r="I64" s="4"/>
      <c r="J64" s="23">
        <f>'Annex 2 Budget Summary'!D25</f>
        <v>34000</v>
      </c>
      <c r="K64" s="140">
        <v>0.48</v>
      </c>
      <c r="L64" s="20">
        <f>J64*K64</f>
        <v>16320</v>
      </c>
      <c r="M64" s="20">
        <f>J64-L64</f>
        <v>17680</v>
      </c>
      <c r="N64" s="4"/>
      <c r="O64" s="23">
        <f>'Annex 2 Budget Summary'!F25</f>
        <v>23750</v>
      </c>
      <c r="P64" s="140">
        <v>0.52</v>
      </c>
      <c r="Q64" s="20">
        <f>O64*P64</f>
        <v>12350</v>
      </c>
      <c r="R64" s="20">
        <f>O64-Q64</f>
        <v>11400</v>
      </c>
      <c r="S64" s="4"/>
      <c r="T64" s="23">
        <f>'Annex 2 Budget Summary'!H25</f>
        <v>24050</v>
      </c>
      <c r="U64" s="140">
        <v>0.53</v>
      </c>
      <c r="V64" s="20">
        <f>T64*U64</f>
        <v>12746.5</v>
      </c>
      <c r="W64" s="20">
        <f>T64-V64</f>
        <v>11303.5</v>
      </c>
      <c r="X64" s="15" t="s">
        <v>39</v>
      </c>
    </row>
    <row r="65" spans="1:48" s="16" customFormat="1" ht="15" x14ac:dyDescent="0.25">
      <c r="D65" s="30"/>
      <c r="E65" s="30"/>
      <c r="F65" s="148"/>
      <c r="G65" s="30"/>
      <c r="H65" s="30"/>
      <c r="I65" s="30"/>
      <c r="J65" s="30"/>
      <c r="K65" s="148"/>
      <c r="L65" s="30"/>
      <c r="M65" s="30"/>
      <c r="N65" s="30"/>
      <c r="O65" s="30"/>
      <c r="P65" s="148"/>
      <c r="Q65" s="30"/>
      <c r="R65" s="30"/>
      <c r="S65" s="30"/>
      <c r="T65" s="30"/>
      <c r="U65" s="148"/>
      <c r="V65" s="30"/>
      <c r="W65" s="30"/>
    </row>
    <row r="66" spans="1:48" s="16" customFormat="1" ht="15.75" thickBot="1" x14ac:dyDescent="0.3">
      <c r="A66" s="16" t="s">
        <v>18</v>
      </c>
      <c r="E66" s="73">
        <f>E56+E64</f>
        <v>80650</v>
      </c>
      <c r="F66" s="142">
        <f>G66/E66</f>
        <v>0.35474271543707375</v>
      </c>
      <c r="G66" s="136">
        <f>G56+G64</f>
        <v>28610</v>
      </c>
      <c r="H66" s="136">
        <f>H56+H64</f>
        <v>52040</v>
      </c>
      <c r="I66" s="72"/>
      <c r="J66" s="73">
        <f t="shared" ref="J66" si="11">J56+J64</f>
        <v>101650</v>
      </c>
      <c r="K66" s="142">
        <f>L66/J66</f>
        <v>0.34992621741269059</v>
      </c>
      <c r="L66" s="136">
        <f>L56+L64</f>
        <v>35570</v>
      </c>
      <c r="M66" s="136">
        <f>M56+M64</f>
        <v>66080</v>
      </c>
      <c r="N66" s="72"/>
      <c r="O66" s="73">
        <f t="shared" ref="O66" si="12">O56+O64</f>
        <v>91400</v>
      </c>
      <c r="P66" s="142">
        <f>Q66/O66</f>
        <v>0.34573304157549234</v>
      </c>
      <c r="Q66" s="136">
        <f>Q56+Q64</f>
        <v>31600</v>
      </c>
      <c r="R66" s="136">
        <f>R56+R64</f>
        <v>59800</v>
      </c>
      <c r="S66" s="72"/>
      <c r="T66" s="73">
        <f t="shared" ref="T66" si="13">T56+T64</f>
        <v>91700</v>
      </c>
      <c r="U66" s="142">
        <f>V66/T66</f>
        <v>0.34892584514721919</v>
      </c>
      <c r="V66" s="136">
        <f>V56+V64</f>
        <v>31996.5</v>
      </c>
      <c r="W66" s="136">
        <f>W56+W64</f>
        <v>59703.5</v>
      </c>
    </row>
    <row r="67" spans="1:48" s="16" customFormat="1" ht="15.75" thickTop="1" x14ac:dyDescent="0.25">
      <c r="E67" s="29"/>
      <c r="F67" s="141"/>
      <c r="G67" s="4"/>
      <c r="H67" s="4"/>
      <c r="I67" s="4"/>
      <c r="J67" s="29"/>
      <c r="K67" s="141"/>
      <c r="L67" s="4"/>
      <c r="M67" s="4"/>
      <c r="N67" s="4"/>
      <c r="O67" s="29"/>
      <c r="P67" s="141"/>
      <c r="Q67" s="4"/>
      <c r="R67" s="4"/>
      <c r="S67" s="4"/>
      <c r="T67" s="29"/>
      <c r="U67" s="141"/>
      <c r="V67" s="4"/>
      <c r="W67" s="4"/>
    </row>
    <row r="68" spans="1:48" s="3" customFormat="1" ht="15.75" x14ac:dyDescent="0.25">
      <c r="A68" s="119"/>
      <c r="B68" s="110"/>
      <c r="C68" s="110"/>
      <c r="D68" s="110"/>
      <c r="E68" s="120"/>
      <c r="F68" s="149"/>
      <c r="G68" s="110"/>
      <c r="H68" s="110"/>
      <c r="I68" s="110"/>
      <c r="J68" s="120"/>
      <c r="K68" s="149"/>
      <c r="L68" s="110"/>
      <c r="M68" s="110"/>
      <c r="N68" s="110"/>
      <c r="O68" s="120"/>
      <c r="P68" s="149"/>
      <c r="Q68" s="110"/>
      <c r="R68" s="110"/>
      <c r="S68" s="110"/>
      <c r="T68" s="120"/>
      <c r="U68" s="149"/>
      <c r="V68" s="110"/>
      <c r="W68" s="110"/>
      <c r="X68" s="6"/>
      <c r="Y68" s="6"/>
      <c r="Z68" s="6"/>
      <c r="AA68" s="6"/>
      <c r="AB68" s="6"/>
      <c r="AC68" s="6"/>
      <c r="AD68" s="6"/>
      <c r="AE68" s="6"/>
      <c r="AF68" s="6"/>
      <c r="AG68" s="6"/>
      <c r="AH68" s="6"/>
      <c r="AI68" s="6"/>
      <c r="AJ68" s="6"/>
      <c r="AK68" s="6"/>
      <c r="AL68" s="6"/>
      <c r="AM68" s="6"/>
      <c r="AN68" s="6"/>
      <c r="AO68" s="6"/>
      <c r="AP68" s="6"/>
      <c r="AQ68" s="6"/>
      <c r="AR68" s="6"/>
      <c r="AS68" s="6"/>
      <c r="AT68" s="6"/>
      <c r="AU68" s="6"/>
      <c r="AV68" s="6"/>
    </row>
    <row r="69" spans="1:48" s="3" customFormat="1" ht="45.6" customHeight="1" x14ac:dyDescent="0.25">
      <c r="A69" s="222" t="s">
        <v>92</v>
      </c>
      <c r="B69" s="222"/>
      <c r="C69" s="222"/>
      <c r="D69" s="222"/>
      <c r="E69" s="222"/>
      <c r="F69" s="222"/>
      <c r="G69" s="222"/>
      <c r="H69" s="222"/>
      <c r="I69" s="222"/>
      <c r="J69" s="222"/>
      <c r="K69" s="222"/>
      <c r="L69" s="222"/>
      <c r="M69" s="222"/>
      <c r="N69" s="222"/>
      <c r="O69" s="222"/>
      <c r="P69" s="222"/>
      <c r="Q69" s="222"/>
      <c r="R69" s="222"/>
      <c r="S69" s="222"/>
      <c r="T69" s="222"/>
      <c r="U69" s="222"/>
      <c r="V69" s="222"/>
      <c r="W69" s="222"/>
      <c r="X69" s="165"/>
    </row>
    <row r="70" spans="1:48" s="3" customFormat="1" ht="15" x14ac:dyDescent="0.25">
      <c r="E70" s="4"/>
      <c r="F70" s="69"/>
      <c r="J70" s="4"/>
      <c r="K70" s="69"/>
      <c r="O70" s="4"/>
      <c r="P70" s="69"/>
      <c r="T70" s="4"/>
      <c r="U70" s="69"/>
    </row>
    <row r="71" spans="1:48" s="3" customFormat="1" ht="15" x14ac:dyDescent="0.25">
      <c r="E71" s="8"/>
      <c r="F71" s="69"/>
      <c r="J71" s="8"/>
      <c r="K71" s="69"/>
      <c r="O71" s="8"/>
      <c r="P71" s="69"/>
      <c r="T71" s="8"/>
      <c r="U71" s="69"/>
    </row>
    <row r="72" spans="1:48" s="3" customFormat="1" ht="15" x14ac:dyDescent="0.25">
      <c r="E72" s="8"/>
      <c r="F72" s="68"/>
      <c r="G72" s="8"/>
      <c r="H72" s="8"/>
      <c r="I72" s="8"/>
      <c r="J72" s="8"/>
      <c r="K72" s="68"/>
      <c r="L72" s="8"/>
      <c r="M72" s="8"/>
      <c r="N72" s="8"/>
      <c r="O72" s="8"/>
      <c r="P72" s="68"/>
      <c r="Q72" s="8"/>
      <c r="R72" s="8"/>
      <c r="S72" s="8"/>
      <c r="T72" s="8"/>
      <c r="U72" s="68"/>
      <c r="V72" s="8"/>
      <c r="W72" s="8"/>
    </row>
    <row r="73" spans="1:48" s="3" customFormat="1" ht="15" x14ac:dyDescent="0.25">
      <c r="E73" s="8"/>
      <c r="F73" s="69"/>
      <c r="J73" s="8"/>
      <c r="K73" s="69"/>
      <c r="O73" s="8"/>
      <c r="P73" s="69"/>
      <c r="T73" s="8"/>
      <c r="U73" s="69"/>
    </row>
    <row r="74" spans="1:48" s="3" customFormat="1" ht="15" x14ac:dyDescent="0.25">
      <c r="E74" s="8"/>
      <c r="F74" s="69"/>
      <c r="J74" s="8"/>
      <c r="K74" s="69"/>
      <c r="O74" s="8"/>
      <c r="P74" s="69"/>
      <c r="T74" s="8"/>
      <c r="U74" s="69"/>
    </row>
    <row r="75" spans="1:48" s="3" customFormat="1" ht="15" x14ac:dyDescent="0.25">
      <c r="E75" s="4"/>
      <c r="F75" s="69"/>
      <c r="J75" s="4"/>
      <c r="K75" s="69"/>
      <c r="O75" s="4"/>
      <c r="P75" s="69"/>
      <c r="T75" s="4"/>
      <c r="U75" s="69"/>
    </row>
    <row r="76" spans="1:48" s="3" customFormat="1" ht="15" x14ac:dyDescent="0.25">
      <c r="E76" s="4"/>
      <c r="F76" s="69"/>
      <c r="J76" s="4"/>
      <c r="K76" s="69"/>
      <c r="O76" s="4"/>
      <c r="P76" s="69"/>
      <c r="T76" s="4"/>
      <c r="U76" s="69"/>
    </row>
    <row r="78" spans="1:48" s="3" customFormat="1" ht="15" x14ac:dyDescent="0.25">
      <c r="E78" s="4"/>
      <c r="F78" s="69"/>
      <c r="J78" s="4"/>
      <c r="K78" s="69"/>
      <c r="O78" s="4"/>
      <c r="P78" s="69"/>
      <c r="T78" s="4"/>
      <c r="U78" s="69"/>
    </row>
    <row r="79" spans="1:48" s="3" customFormat="1" ht="15" x14ac:dyDescent="0.25">
      <c r="E79" s="4"/>
      <c r="F79" s="69"/>
      <c r="J79" s="4"/>
      <c r="K79" s="69"/>
      <c r="O79" s="4"/>
      <c r="P79" s="69"/>
      <c r="T79" s="4"/>
      <c r="U79" s="69"/>
    </row>
  </sheetData>
  <mergeCells count="3">
    <mergeCell ref="E5:U5"/>
    <mergeCell ref="A6:D6"/>
    <mergeCell ref="A69:W69"/>
  </mergeCells>
  <pageMargins left="0.74803149606299213" right="0.74803149606299213" top="0.98425196850393704" bottom="0.98425196850393704" header="0" footer="0"/>
  <pageSetup paperSize="9" scale="4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showGridLines="0" showZeros="0" showWhiteSpace="0" zoomScaleNormal="100" zoomScaleSheetLayoutView="100" zoomScalePageLayoutView="75" workbookViewId="0">
      <pane ySplit="6" topLeftCell="A56" activePane="bottomLeft" state="frozen"/>
      <selection pane="bottomLeft" activeCell="D58" sqref="D58"/>
    </sheetView>
  </sheetViews>
  <sheetFormatPr defaultColWidth="9.140625" defaultRowHeight="12.75" x14ac:dyDescent="0.2"/>
  <cols>
    <col min="1" max="1" width="6" style="1" customWidth="1"/>
    <col min="2" max="2" width="4" style="1" customWidth="1"/>
    <col min="3" max="3" width="6.28515625" style="1" customWidth="1"/>
    <col min="4" max="4" width="51.7109375" style="1" customWidth="1"/>
    <col min="5" max="5" width="15.85546875" style="5" bestFit="1" customWidth="1"/>
    <col min="6" max="6" width="5.7109375" style="1" customWidth="1"/>
    <col min="7" max="7" width="15.5703125" style="5" bestFit="1" customWidth="1"/>
    <col min="8" max="8" width="5.140625" style="1" bestFit="1" customWidth="1"/>
    <col min="9" max="9" width="15.5703125" style="5" bestFit="1" customWidth="1"/>
    <col min="10" max="10" width="5.140625" style="1" bestFit="1" customWidth="1"/>
    <col min="11" max="11" width="15.5703125" style="5" bestFit="1" customWidth="1"/>
    <col min="12" max="12" width="5.140625" style="1" bestFit="1" customWidth="1"/>
    <col min="13" max="13" width="8" style="1" bestFit="1" customWidth="1"/>
    <col min="14" max="14" width="4.5703125" style="1" bestFit="1" customWidth="1"/>
    <col min="15" max="15" width="8" style="1" bestFit="1" customWidth="1"/>
    <col min="16" max="16" width="4.5703125" style="1" bestFit="1" customWidth="1"/>
    <col min="17" max="17" width="8" style="1" bestFit="1" customWidth="1"/>
    <col min="18" max="18" width="4.5703125" style="1" bestFit="1" customWidth="1"/>
    <col min="19" max="19" width="8" style="1" bestFit="1" customWidth="1"/>
    <col min="20" max="20" width="5.28515625" style="1" customWidth="1"/>
    <col min="21" max="16384" width="9.140625" style="1"/>
  </cols>
  <sheetData>
    <row r="1" spans="1:13" ht="19.5" x14ac:dyDescent="0.3">
      <c r="A1" s="71" t="s">
        <v>83</v>
      </c>
      <c r="B1" s="11"/>
      <c r="C1" s="12"/>
      <c r="D1" s="12"/>
      <c r="E1" s="13"/>
      <c r="F1" s="12"/>
      <c r="G1" s="13"/>
    </row>
    <row r="2" spans="1:13" ht="19.5" x14ac:dyDescent="0.3">
      <c r="A2" s="71" t="s">
        <v>80</v>
      </c>
      <c r="B2" s="9"/>
      <c r="D2" s="3"/>
    </row>
    <row r="3" spans="1:13" ht="19.5" x14ac:dyDescent="0.3">
      <c r="A3" s="71" t="s">
        <v>15</v>
      </c>
      <c r="B3" s="9"/>
      <c r="D3" s="3"/>
    </row>
    <row r="4" spans="1:13" s="3" customFormat="1" ht="15" x14ac:dyDescent="0.25">
      <c r="A4" s="17"/>
      <c r="B4" s="14"/>
      <c r="C4" s="7"/>
      <c r="E4" s="100"/>
      <c r="F4" s="1"/>
      <c r="G4" s="5"/>
      <c r="H4" s="1"/>
      <c r="I4" s="5"/>
      <c r="J4" s="1"/>
      <c r="K4" s="5"/>
      <c r="L4" s="1"/>
    </row>
    <row r="5" spans="1:13" s="3" customFormat="1" ht="15" x14ac:dyDescent="0.25">
      <c r="A5" s="61"/>
      <c r="B5" s="61"/>
      <c r="C5" s="61"/>
      <c r="D5" s="61"/>
      <c r="E5" s="219"/>
      <c r="F5" s="219"/>
      <c r="G5" s="219"/>
      <c r="H5" s="219"/>
      <c r="I5" s="219"/>
      <c r="J5" s="219"/>
      <c r="K5" s="219"/>
      <c r="L5" s="219"/>
    </row>
    <row r="6" spans="1:13" s="3" customFormat="1" ht="15" x14ac:dyDescent="0.25">
      <c r="A6" s="220" t="s">
        <v>46</v>
      </c>
      <c r="B6" s="223"/>
      <c r="C6" s="223"/>
      <c r="D6" s="223"/>
      <c r="E6" s="74">
        <v>2022</v>
      </c>
      <c r="F6" s="75" t="s">
        <v>0</v>
      </c>
      <c r="G6" s="74">
        <v>2023</v>
      </c>
      <c r="H6" s="75" t="s">
        <v>0</v>
      </c>
      <c r="I6" s="74">
        <v>2024</v>
      </c>
      <c r="J6" s="75" t="s">
        <v>0</v>
      </c>
      <c r="K6" s="74">
        <f>I6+1</f>
        <v>2025</v>
      </c>
      <c r="L6" s="75" t="s">
        <v>0</v>
      </c>
    </row>
    <row r="7" spans="1:13" s="3" customFormat="1" ht="15" x14ac:dyDescent="0.25">
      <c r="A7" s="77"/>
      <c r="B7" s="78"/>
      <c r="C7" s="78"/>
      <c r="D7" s="78"/>
      <c r="E7" s="74"/>
      <c r="F7" s="75"/>
      <c r="G7" s="74"/>
      <c r="H7" s="75"/>
      <c r="I7" s="74"/>
      <c r="J7" s="75"/>
      <c r="K7" s="74"/>
      <c r="L7" s="75"/>
    </row>
    <row r="8" spans="1:13" s="3" customFormat="1" ht="15" x14ac:dyDescent="0.25">
      <c r="A8" s="34"/>
      <c r="B8" s="34" t="s">
        <v>90</v>
      </c>
      <c r="C8" s="2"/>
      <c r="G8" s="69"/>
      <c r="H8" s="69"/>
      <c r="I8" s="69"/>
      <c r="J8" s="69"/>
      <c r="K8" s="69"/>
      <c r="L8" s="69"/>
    </row>
    <row r="9" spans="1:13" s="15" customFormat="1" ht="15" x14ac:dyDescent="0.25">
      <c r="C9" s="19" t="s">
        <v>110</v>
      </c>
      <c r="D9" s="170"/>
      <c r="E9" s="20">
        <f>SUM(E10:E14)</f>
        <v>14000</v>
      </c>
      <c r="F9" s="21">
        <f>E9/E33</f>
        <v>0.26168224299065418</v>
      </c>
      <c r="G9" s="20">
        <f>SUM(G10:G14)</f>
        <v>14000</v>
      </c>
      <c r="H9" s="21">
        <f>G9/G33</f>
        <v>0.26168224299065418</v>
      </c>
      <c r="I9" s="20">
        <f>SUM(I10:I14)</f>
        <v>14000</v>
      </c>
      <c r="J9" s="21">
        <f>I9/I33</f>
        <v>0.26168224299065418</v>
      </c>
      <c r="K9" s="20">
        <f>SUM(K10:K14)</f>
        <v>14000</v>
      </c>
      <c r="L9" s="21">
        <f>K9/K33</f>
        <v>0.26168224299065418</v>
      </c>
    </row>
    <row r="10" spans="1:13" s="3" customFormat="1" ht="15" x14ac:dyDescent="0.25">
      <c r="C10" s="22"/>
      <c r="D10" s="171" t="s">
        <v>42</v>
      </c>
      <c r="E10" s="104">
        <v>1000</v>
      </c>
      <c r="F10" s="4"/>
      <c r="G10" s="104">
        <v>1000</v>
      </c>
      <c r="H10" s="4"/>
      <c r="I10" s="104">
        <v>1000</v>
      </c>
      <c r="J10" s="4"/>
      <c r="K10" s="104">
        <v>1000</v>
      </c>
      <c r="L10" s="4"/>
      <c r="M10" s="84" t="s">
        <v>10</v>
      </c>
    </row>
    <row r="11" spans="1:13" s="3" customFormat="1" ht="15" x14ac:dyDescent="0.25">
      <c r="C11" s="22"/>
      <c r="D11" s="171" t="s">
        <v>68</v>
      </c>
      <c r="E11" s="104">
        <v>3000</v>
      </c>
      <c r="F11" s="4"/>
      <c r="G11" s="104">
        <v>3000</v>
      </c>
      <c r="H11" s="4"/>
      <c r="I11" s="104">
        <v>3000</v>
      </c>
      <c r="J11" s="4"/>
      <c r="K11" s="104">
        <v>3000</v>
      </c>
      <c r="L11" s="4"/>
      <c r="M11" s="84" t="s">
        <v>10</v>
      </c>
    </row>
    <row r="12" spans="1:13" s="3" customFormat="1" ht="15" x14ac:dyDescent="0.25">
      <c r="C12" s="22"/>
      <c r="D12" s="171" t="s">
        <v>44</v>
      </c>
      <c r="E12" s="104">
        <v>5000</v>
      </c>
      <c r="F12" s="4"/>
      <c r="G12" s="104">
        <v>5000</v>
      </c>
      <c r="H12" s="4"/>
      <c r="I12" s="104">
        <v>5000</v>
      </c>
      <c r="J12" s="4"/>
      <c r="K12" s="104">
        <v>5000</v>
      </c>
      <c r="L12" s="4"/>
      <c r="M12" s="84" t="s">
        <v>10</v>
      </c>
    </row>
    <row r="13" spans="1:13" s="3" customFormat="1" ht="15" x14ac:dyDescent="0.25">
      <c r="C13" s="22"/>
      <c r="D13" s="171" t="s">
        <v>43</v>
      </c>
      <c r="E13" s="104">
        <v>2000</v>
      </c>
      <c r="F13" s="4"/>
      <c r="G13" s="104">
        <v>2000</v>
      </c>
      <c r="H13" s="4"/>
      <c r="I13" s="104">
        <v>2000</v>
      </c>
      <c r="J13" s="4"/>
      <c r="K13" s="104">
        <v>2000</v>
      </c>
      <c r="L13" s="4"/>
      <c r="M13" s="84" t="s">
        <v>10</v>
      </c>
    </row>
    <row r="14" spans="1:13" s="3" customFormat="1" ht="15" x14ac:dyDescent="0.25">
      <c r="C14" s="22"/>
      <c r="D14" s="171" t="s">
        <v>69</v>
      </c>
      <c r="E14" s="104">
        <v>3000</v>
      </c>
      <c r="F14" s="4"/>
      <c r="G14" s="104">
        <v>3000</v>
      </c>
      <c r="H14" s="4"/>
      <c r="I14" s="104">
        <v>3000</v>
      </c>
      <c r="J14" s="4"/>
      <c r="K14" s="104">
        <v>3000</v>
      </c>
      <c r="L14" s="4"/>
      <c r="M14" s="84" t="s">
        <v>10</v>
      </c>
    </row>
    <row r="15" spans="1:13" s="15" customFormat="1" ht="15" x14ac:dyDescent="0.25">
      <c r="C15" s="19" t="s">
        <v>111</v>
      </c>
      <c r="D15" s="170"/>
      <c r="E15" s="20">
        <f>SUM(E16:E20)</f>
        <v>17000</v>
      </c>
      <c r="F15" s="21">
        <f>E15/E33</f>
        <v>0.31775700934579437</v>
      </c>
      <c r="G15" s="20">
        <f>SUM(G16:G20)</f>
        <v>17000</v>
      </c>
      <c r="H15" s="21">
        <f>G15/G33</f>
        <v>0.31775700934579437</v>
      </c>
      <c r="I15" s="20">
        <f>SUM(I16:I20)</f>
        <v>17000</v>
      </c>
      <c r="J15" s="21">
        <f>I15/I33</f>
        <v>0.31775700934579437</v>
      </c>
      <c r="K15" s="20">
        <f>SUM(K16:K20)</f>
        <v>17000</v>
      </c>
      <c r="L15" s="21">
        <f>K15/K33</f>
        <v>0.31775700934579437</v>
      </c>
    </row>
    <row r="16" spans="1:13" s="3" customFormat="1" ht="15" x14ac:dyDescent="0.25">
      <c r="C16" s="22"/>
      <c r="D16" s="171" t="s">
        <v>42</v>
      </c>
      <c r="E16" s="104">
        <v>1000</v>
      </c>
      <c r="F16" s="4"/>
      <c r="G16" s="104">
        <v>1000</v>
      </c>
      <c r="H16" s="4"/>
      <c r="I16" s="104">
        <v>1000</v>
      </c>
      <c r="J16" s="4"/>
      <c r="K16" s="104">
        <v>1000</v>
      </c>
      <c r="L16" s="4"/>
      <c r="M16" s="84" t="s">
        <v>10</v>
      </c>
    </row>
    <row r="17" spans="1:15" s="3" customFormat="1" ht="15" x14ac:dyDescent="0.25">
      <c r="C17" s="22"/>
      <c r="D17" s="171" t="s">
        <v>68</v>
      </c>
      <c r="E17" s="104">
        <v>4000</v>
      </c>
      <c r="F17" s="4"/>
      <c r="G17" s="104">
        <v>4000</v>
      </c>
      <c r="H17" s="4"/>
      <c r="I17" s="104">
        <v>4000</v>
      </c>
      <c r="J17" s="4"/>
      <c r="K17" s="104">
        <v>4000</v>
      </c>
      <c r="L17" s="4"/>
      <c r="M17" s="84" t="s">
        <v>10</v>
      </c>
    </row>
    <row r="18" spans="1:15" s="3" customFormat="1" ht="15" x14ac:dyDescent="0.25">
      <c r="C18" s="22"/>
      <c r="D18" s="171" t="s">
        <v>44</v>
      </c>
      <c r="E18" s="104">
        <v>9000</v>
      </c>
      <c r="F18" s="4"/>
      <c r="G18" s="104">
        <v>9000</v>
      </c>
      <c r="H18" s="4"/>
      <c r="I18" s="104">
        <v>9000</v>
      </c>
      <c r="J18" s="4"/>
      <c r="K18" s="104">
        <v>9000</v>
      </c>
      <c r="L18" s="4"/>
      <c r="M18" s="84" t="s">
        <v>10</v>
      </c>
    </row>
    <row r="19" spans="1:15" s="3" customFormat="1" ht="15" x14ac:dyDescent="0.25">
      <c r="C19" s="22"/>
      <c r="D19" s="171" t="s">
        <v>43</v>
      </c>
      <c r="E19" s="104">
        <v>1000</v>
      </c>
      <c r="F19" s="4"/>
      <c r="G19" s="104">
        <v>1000</v>
      </c>
      <c r="H19" s="4"/>
      <c r="I19" s="104">
        <v>1000</v>
      </c>
      <c r="J19" s="4"/>
      <c r="K19" s="104">
        <v>1000</v>
      </c>
      <c r="L19" s="4"/>
      <c r="M19" s="84" t="s">
        <v>10</v>
      </c>
    </row>
    <row r="20" spans="1:15" s="3" customFormat="1" ht="15" x14ac:dyDescent="0.25">
      <c r="C20" s="22"/>
      <c r="D20" s="171" t="s">
        <v>69</v>
      </c>
      <c r="E20" s="104">
        <v>2000</v>
      </c>
      <c r="F20" s="4"/>
      <c r="G20" s="104">
        <v>2000</v>
      </c>
      <c r="H20" s="4"/>
      <c r="I20" s="104">
        <v>2000</v>
      </c>
      <c r="J20" s="4"/>
      <c r="K20" s="104">
        <v>2000</v>
      </c>
      <c r="L20" s="4"/>
      <c r="M20" s="84" t="s">
        <v>10</v>
      </c>
    </row>
    <row r="21" spans="1:15" s="15" customFormat="1" ht="15" x14ac:dyDescent="0.25">
      <c r="C21" s="19" t="s">
        <v>112</v>
      </c>
      <c r="D21" s="170"/>
      <c r="E21" s="20">
        <f>SUM(E22:E26)</f>
        <v>17500</v>
      </c>
      <c r="F21" s="21">
        <f>E21/E33</f>
        <v>0.32710280373831774</v>
      </c>
      <c r="G21" s="20">
        <f>SUM(G22:G26)</f>
        <v>17500</v>
      </c>
      <c r="H21" s="21">
        <f>G21/G33</f>
        <v>0.32710280373831774</v>
      </c>
      <c r="I21" s="20">
        <f>SUM(I22:I26)</f>
        <v>17500</v>
      </c>
      <c r="J21" s="21">
        <f>I21/I33</f>
        <v>0.32710280373831774</v>
      </c>
      <c r="K21" s="20">
        <f>SUM(K22:K26)</f>
        <v>17500</v>
      </c>
      <c r="L21" s="21">
        <f>K21/K33</f>
        <v>0.32710280373831774</v>
      </c>
    </row>
    <row r="22" spans="1:15" s="3" customFormat="1" ht="15" x14ac:dyDescent="0.25">
      <c r="C22" s="22"/>
      <c r="D22" s="171" t="s">
        <v>42</v>
      </c>
      <c r="E22" s="104">
        <v>1000</v>
      </c>
      <c r="F22" s="4"/>
      <c r="G22" s="104">
        <v>1000</v>
      </c>
      <c r="H22" s="4"/>
      <c r="I22" s="104">
        <v>1000</v>
      </c>
      <c r="J22" s="4"/>
      <c r="K22" s="104">
        <v>1000</v>
      </c>
      <c r="L22" s="4"/>
      <c r="M22" s="84" t="s">
        <v>10</v>
      </c>
    </row>
    <row r="23" spans="1:15" s="3" customFormat="1" ht="15" x14ac:dyDescent="0.25">
      <c r="C23" s="22"/>
      <c r="D23" s="171" t="s">
        <v>68</v>
      </c>
      <c r="E23" s="104">
        <v>4000</v>
      </c>
      <c r="F23" s="4"/>
      <c r="G23" s="104">
        <v>4000</v>
      </c>
      <c r="H23" s="4"/>
      <c r="I23" s="104">
        <v>4000</v>
      </c>
      <c r="J23" s="4"/>
      <c r="K23" s="104">
        <v>4000</v>
      </c>
      <c r="L23" s="4"/>
      <c r="M23" s="84" t="s">
        <v>10</v>
      </c>
    </row>
    <row r="24" spans="1:15" s="3" customFormat="1" ht="15" x14ac:dyDescent="0.25">
      <c r="C24" s="22"/>
      <c r="D24" s="171" t="s">
        <v>44</v>
      </c>
      <c r="E24" s="104">
        <v>9500</v>
      </c>
      <c r="F24" s="4"/>
      <c r="G24" s="104">
        <v>9500</v>
      </c>
      <c r="H24" s="4"/>
      <c r="I24" s="104">
        <v>9500</v>
      </c>
      <c r="J24" s="4"/>
      <c r="K24" s="104">
        <v>9500</v>
      </c>
      <c r="L24" s="4"/>
      <c r="M24" s="84" t="s">
        <v>10</v>
      </c>
    </row>
    <row r="25" spans="1:15" s="3" customFormat="1" ht="15" x14ac:dyDescent="0.25">
      <c r="C25" s="22"/>
      <c r="D25" s="171" t="s">
        <v>43</v>
      </c>
      <c r="E25" s="104">
        <v>500</v>
      </c>
      <c r="F25" s="4"/>
      <c r="G25" s="104">
        <v>500</v>
      </c>
      <c r="H25" s="4"/>
      <c r="I25" s="104">
        <v>500</v>
      </c>
      <c r="J25" s="4"/>
      <c r="K25" s="104">
        <v>500</v>
      </c>
      <c r="L25" s="4"/>
      <c r="M25" s="84" t="s">
        <v>10</v>
      </c>
    </row>
    <row r="26" spans="1:15" s="3" customFormat="1" ht="15" x14ac:dyDescent="0.25">
      <c r="C26" s="22"/>
      <c r="D26" s="171" t="s">
        <v>69</v>
      </c>
      <c r="E26" s="104">
        <v>2500</v>
      </c>
      <c r="F26" s="4"/>
      <c r="G26" s="104">
        <v>2500</v>
      </c>
      <c r="H26" s="4"/>
      <c r="I26" s="104">
        <v>2500</v>
      </c>
      <c r="J26" s="4"/>
      <c r="K26" s="104">
        <v>2500</v>
      </c>
      <c r="L26" s="4"/>
      <c r="M26" s="84" t="s">
        <v>10</v>
      </c>
    </row>
    <row r="27" spans="1:15" s="3" customFormat="1" ht="15" x14ac:dyDescent="0.25">
      <c r="A27" s="15"/>
      <c r="B27" s="15"/>
      <c r="C27" s="19" t="s">
        <v>113</v>
      </c>
      <c r="D27" s="170"/>
      <c r="E27" s="20">
        <f>SUM(E28:E32)</f>
        <v>5000</v>
      </c>
      <c r="F27" s="21">
        <f>E27/E33</f>
        <v>9.3457943925233641E-2</v>
      </c>
      <c r="G27" s="20">
        <f>SUM(G28:G32)</f>
        <v>5000</v>
      </c>
      <c r="H27" s="21">
        <f>G27/G33</f>
        <v>9.3457943925233641E-2</v>
      </c>
      <c r="I27" s="20">
        <f>SUM(I28:I32)</f>
        <v>5000</v>
      </c>
      <c r="J27" s="21">
        <f>I27/I33</f>
        <v>9.3457943925233641E-2</v>
      </c>
      <c r="K27" s="20">
        <f>SUM(K28:K32)</f>
        <v>5000</v>
      </c>
      <c r="L27" s="21">
        <f>K27/K33</f>
        <v>9.3457943925233641E-2</v>
      </c>
      <c r="M27" s="15"/>
      <c r="N27" s="15"/>
      <c r="O27" s="15"/>
    </row>
    <row r="28" spans="1:15" s="3" customFormat="1" ht="15" x14ac:dyDescent="0.25">
      <c r="C28" s="22"/>
      <c r="D28" s="171" t="s">
        <v>42</v>
      </c>
      <c r="E28" s="104">
        <v>0</v>
      </c>
      <c r="F28" s="4"/>
      <c r="G28" s="104">
        <v>0</v>
      </c>
      <c r="H28" s="4"/>
      <c r="I28" s="104">
        <v>0</v>
      </c>
      <c r="J28" s="4"/>
      <c r="K28" s="104">
        <v>0</v>
      </c>
      <c r="L28" s="4"/>
      <c r="M28" s="84" t="s">
        <v>10</v>
      </c>
    </row>
    <row r="29" spans="1:15" s="3" customFormat="1" ht="15" x14ac:dyDescent="0.25">
      <c r="C29" s="22"/>
      <c r="D29" s="171" t="s">
        <v>68</v>
      </c>
      <c r="E29" s="104">
        <v>3000</v>
      </c>
      <c r="F29" s="4"/>
      <c r="G29" s="104">
        <v>3000</v>
      </c>
      <c r="H29" s="4"/>
      <c r="I29" s="104">
        <v>3000</v>
      </c>
      <c r="J29" s="4"/>
      <c r="K29" s="104">
        <v>3000</v>
      </c>
      <c r="L29" s="4"/>
      <c r="M29" s="84" t="s">
        <v>10</v>
      </c>
    </row>
    <row r="30" spans="1:15" s="3" customFormat="1" ht="15" x14ac:dyDescent="0.25">
      <c r="C30" s="22"/>
      <c r="D30" s="171" t="s">
        <v>44</v>
      </c>
      <c r="E30" s="104"/>
      <c r="F30" s="4"/>
      <c r="G30" s="104"/>
      <c r="H30" s="4"/>
      <c r="I30" s="104"/>
      <c r="J30" s="4"/>
      <c r="K30" s="104"/>
      <c r="L30" s="4"/>
      <c r="M30" s="84" t="s">
        <v>10</v>
      </c>
    </row>
    <row r="31" spans="1:15" s="3" customFormat="1" ht="15" x14ac:dyDescent="0.25">
      <c r="C31" s="22"/>
      <c r="D31" s="171" t="s">
        <v>43</v>
      </c>
      <c r="E31" s="104">
        <v>1000</v>
      </c>
      <c r="F31" s="4"/>
      <c r="G31" s="104">
        <v>1000</v>
      </c>
      <c r="H31" s="4"/>
      <c r="I31" s="104">
        <v>1000</v>
      </c>
      <c r="J31" s="4"/>
      <c r="K31" s="104">
        <v>1000</v>
      </c>
      <c r="L31" s="4"/>
      <c r="M31" s="84" t="s">
        <v>10</v>
      </c>
    </row>
    <row r="32" spans="1:15" s="3" customFormat="1" ht="15" x14ac:dyDescent="0.25">
      <c r="C32" s="22"/>
      <c r="D32" s="171" t="s">
        <v>69</v>
      </c>
      <c r="E32" s="104">
        <v>1000</v>
      </c>
      <c r="F32" s="4"/>
      <c r="G32" s="104">
        <v>1000</v>
      </c>
      <c r="H32" s="4"/>
      <c r="I32" s="104">
        <v>1000</v>
      </c>
      <c r="J32" s="4"/>
      <c r="K32" s="104">
        <v>1000</v>
      </c>
      <c r="L32" s="24"/>
      <c r="M32" s="84" t="s">
        <v>10</v>
      </c>
    </row>
    <row r="33" spans="1:13" s="16" customFormat="1" ht="15.75" thickBot="1" x14ac:dyDescent="0.3">
      <c r="B33" s="34" t="s">
        <v>93</v>
      </c>
      <c r="E33" s="73">
        <f>E9+E15+E21+E27</f>
        <v>53500</v>
      </c>
      <c r="F33" s="72">
        <f>E33/E33</f>
        <v>1</v>
      </c>
      <c r="G33" s="73">
        <f t="shared" ref="G33" si="0">G9+G15+G21+G27</f>
        <v>53500</v>
      </c>
      <c r="H33" s="72">
        <f>G33/G33</f>
        <v>1</v>
      </c>
      <c r="I33" s="73">
        <f t="shared" ref="I33" si="1">I9+I15+I21+I27</f>
        <v>53500</v>
      </c>
      <c r="J33" s="72">
        <f>I33/I33</f>
        <v>1</v>
      </c>
      <c r="K33" s="73">
        <f t="shared" ref="K33" si="2">K9+K15+K21+K27</f>
        <v>53500</v>
      </c>
      <c r="L33" s="72">
        <f>K33/K33</f>
        <v>1</v>
      </c>
    </row>
    <row r="34" spans="1:13" s="3" customFormat="1" ht="15.75" thickTop="1" x14ac:dyDescent="0.25">
      <c r="D34" s="17"/>
      <c r="E34" s="25"/>
      <c r="F34" s="4"/>
      <c r="G34" s="25"/>
      <c r="H34" s="4"/>
      <c r="I34" s="25"/>
      <c r="J34" s="4"/>
      <c r="K34" s="25"/>
      <c r="L34" s="4"/>
    </row>
    <row r="35" spans="1:13" s="3" customFormat="1" ht="15" x14ac:dyDescent="0.25">
      <c r="A35" s="34"/>
      <c r="B35" s="2" t="s">
        <v>21</v>
      </c>
      <c r="C35" s="2"/>
      <c r="D35" s="17"/>
      <c r="E35" s="18"/>
      <c r="F35" s="4"/>
      <c r="G35" s="18"/>
      <c r="H35" s="4"/>
      <c r="I35" s="18"/>
      <c r="J35" s="4"/>
      <c r="K35" s="18"/>
      <c r="L35" s="4"/>
    </row>
    <row r="36" spans="1:13" s="15" customFormat="1" ht="15" x14ac:dyDescent="0.25">
      <c r="C36" s="19" t="s">
        <v>2</v>
      </c>
      <c r="D36" s="170"/>
      <c r="E36" s="20">
        <f>SUM(E37:E41)</f>
        <v>10500</v>
      </c>
      <c r="F36" s="21">
        <f>E36/E54</f>
        <v>0.74204946996466437</v>
      </c>
      <c r="G36" s="20">
        <f>SUM(G37:G41)</f>
        <v>10500</v>
      </c>
      <c r="H36" s="21">
        <f>G36/G54</f>
        <v>0.74204946996466437</v>
      </c>
      <c r="I36" s="20">
        <f>SUM(I37:I41)</f>
        <v>10500</v>
      </c>
      <c r="J36" s="21">
        <f>I36/I54</f>
        <v>0.74204946996466437</v>
      </c>
      <c r="K36" s="20">
        <f>SUM(K37:K41)</f>
        <v>10500</v>
      </c>
      <c r="L36" s="21">
        <f>K36/K54</f>
        <v>0.74204946996466437</v>
      </c>
    </row>
    <row r="37" spans="1:13" s="3" customFormat="1" ht="15" x14ac:dyDescent="0.25">
      <c r="C37" s="22"/>
      <c r="D37" s="171" t="s">
        <v>42</v>
      </c>
      <c r="E37" s="104">
        <v>1000</v>
      </c>
      <c r="F37" s="4"/>
      <c r="G37" s="104">
        <v>1000</v>
      </c>
      <c r="H37" s="4"/>
      <c r="I37" s="104">
        <v>1000</v>
      </c>
      <c r="J37" s="4"/>
      <c r="K37" s="104">
        <v>1000</v>
      </c>
      <c r="L37" s="4"/>
      <c r="M37" s="84" t="s">
        <v>10</v>
      </c>
    </row>
    <row r="38" spans="1:13" s="3" customFormat="1" ht="15" x14ac:dyDescent="0.25">
      <c r="C38" s="22"/>
      <c r="D38" s="171" t="s">
        <v>68</v>
      </c>
      <c r="E38" s="104">
        <v>4000</v>
      </c>
      <c r="F38" s="4"/>
      <c r="G38" s="104">
        <v>4000</v>
      </c>
      <c r="H38" s="4"/>
      <c r="I38" s="104">
        <v>4000</v>
      </c>
      <c r="J38" s="4"/>
      <c r="K38" s="104">
        <v>4000</v>
      </c>
      <c r="L38" s="4"/>
      <c r="M38" s="84" t="s">
        <v>10</v>
      </c>
    </row>
    <row r="39" spans="1:13" s="3" customFormat="1" ht="15" x14ac:dyDescent="0.25">
      <c r="C39" s="22"/>
      <c r="D39" s="171" t="s">
        <v>44</v>
      </c>
      <c r="E39" s="104">
        <v>5000</v>
      </c>
      <c r="F39" s="4"/>
      <c r="G39" s="104">
        <v>5000</v>
      </c>
      <c r="H39" s="4"/>
      <c r="I39" s="104">
        <v>5000</v>
      </c>
      <c r="J39" s="4"/>
      <c r="K39" s="104">
        <v>5000</v>
      </c>
      <c r="L39" s="4"/>
      <c r="M39" s="84" t="s">
        <v>10</v>
      </c>
    </row>
    <row r="40" spans="1:13" s="3" customFormat="1" ht="15" x14ac:dyDescent="0.25">
      <c r="C40" s="22"/>
      <c r="D40" s="171" t="s">
        <v>43</v>
      </c>
      <c r="E40" s="104">
        <v>200</v>
      </c>
      <c r="F40" s="4"/>
      <c r="G40" s="104">
        <v>200</v>
      </c>
      <c r="H40" s="4"/>
      <c r="I40" s="104">
        <v>200</v>
      </c>
      <c r="J40" s="4"/>
      <c r="K40" s="104">
        <v>200</v>
      </c>
      <c r="L40" s="4"/>
      <c r="M40" s="84" t="s">
        <v>10</v>
      </c>
    </row>
    <row r="41" spans="1:13" s="3" customFormat="1" ht="15" x14ac:dyDescent="0.25">
      <c r="C41" s="22"/>
      <c r="D41" s="171" t="s">
        <v>69</v>
      </c>
      <c r="E41" s="104">
        <v>300</v>
      </c>
      <c r="F41" s="4"/>
      <c r="G41" s="104">
        <v>300</v>
      </c>
      <c r="H41" s="4"/>
      <c r="I41" s="104">
        <v>300</v>
      </c>
      <c r="J41" s="4"/>
      <c r="K41" s="104">
        <v>300</v>
      </c>
      <c r="L41" s="4"/>
      <c r="M41" s="84" t="s">
        <v>10</v>
      </c>
    </row>
    <row r="42" spans="1:13" s="15" customFormat="1" ht="15" x14ac:dyDescent="0.25">
      <c r="C42" s="19" t="s">
        <v>1</v>
      </c>
      <c r="D42" s="170"/>
      <c r="E42" s="20">
        <f>SUM(E43:E47)</f>
        <v>1750</v>
      </c>
      <c r="F42" s="21">
        <f>E42/E54</f>
        <v>0.12367491166077739</v>
      </c>
      <c r="G42" s="20">
        <f>SUM(G43:G47)</f>
        <v>1750</v>
      </c>
      <c r="H42" s="21">
        <f>G42/G54</f>
        <v>0.12367491166077739</v>
      </c>
      <c r="I42" s="20">
        <f>SUM(I43:I47)</f>
        <v>1750</v>
      </c>
      <c r="J42" s="21">
        <f>I42/I54</f>
        <v>0.12367491166077739</v>
      </c>
      <c r="K42" s="20">
        <f>SUM(K43:K47)</f>
        <v>1750</v>
      </c>
      <c r="L42" s="21">
        <f>K42/K54</f>
        <v>0.12367491166077739</v>
      </c>
    </row>
    <row r="43" spans="1:13" s="3" customFormat="1" ht="15" x14ac:dyDescent="0.25">
      <c r="C43" s="22"/>
      <c r="D43" s="171" t="s">
        <v>42</v>
      </c>
      <c r="E43" s="104">
        <v>100</v>
      </c>
      <c r="F43" s="4"/>
      <c r="G43" s="104">
        <v>100</v>
      </c>
      <c r="H43" s="4"/>
      <c r="I43" s="104">
        <v>100</v>
      </c>
      <c r="J43" s="4"/>
      <c r="K43" s="104">
        <v>100</v>
      </c>
      <c r="L43" s="4"/>
      <c r="M43" s="84" t="s">
        <v>10</v>
      </c>
    </row>
    <row r="44" spans="1:13" s="3" customFormat="1" ht="15" x14ac:dyDescent="0.25">
      <c r="C44" s="22"/>
      <c r="D44" s="171" t="s">
        <v>68</v>
      </c>
      <c r="E44" s="104">
        <v>400</v>
      </c>
      <c r="F44" s="4"/>
      <c r="G44" s="104">
        <v>400</v>
      </c>
      <c r="H44" s="4"/>
      <c r="I44" s="104">
        <v>400</v>
      </c>
      <c r="J44" s="4"/>
      <c r="K44" s="104">
        <v>400</v>
      </c>
      <c r="L44" s="4"/>
      <c r="M44" s="84" t="s">
        <v>10</v>
      </c>
    </row>
    <row r="45" spans="1:13" s="3" customFormat="1" ht="15" x14ac:dyDescent="0.25">
      <c r="C45" s="22"/>
      <c r="D45" s="171" t="s">
        <v>44</v>
      </c>
      <c r="E45" s="104">
        <v>500</v>
      </c>
      <c r="F45" s="4"/>
      <c r="G45" s="104">
        <v>500</v>
      </c>
      <c r="H45" s="4"/>
      <c r="I45" s="104">
        <v>500</v>
      </c>
      <c r="J45" s="4"/>
      <c r="K45" s="104">
        <v>500</v>
      </c>
      <c r="L45" s="4"/>
      <c r="M45" s="84" t="s">
        <v>10</v>
      </c>
    </row>
    <row r="46" spans="1:13" s="3" customFormat="1" ht="15" x14ac:dyDescent="0.25">
      <c r="C46" s="22"/>
      <c r="D46" s="171" t="s">
        <v>43</v>
      </c>
      <c r="E46" s="104">
        <v>150</v>
      </c>
      <c r="F46" s="4"/>
      <c r="G46" s="104">
        <v>150</v>
      </c>
      <c r="H46" s="4"/>
      <c r="I46" s="104">
        <v>150</v>
      </c>
      <c r="J46" s="4"/>
      <c r="K46" s="104">
        <v>150</v>
      </c>
      <c r="L46" s="4"/>
      <c r="M46" s="84" t="s">
        <v>10</v>
      </c>
    </row>
    <row r="47" spans="1:13" s="3" customFormat="1" ht="15" x14ac:dyDescent="0.25">
      <c r="C47" s="22"/>
      <c r="D47" s="171" t="s">
        <v>69</v>
      </c>
      <c r="E47" s="104">
        <v>600</v>
      </c>
      <c r="F47" s="4"/>
      <c r="G47" s="104">
        <v>600</v>
      </c>
      <c r="H47" s="4"/>
      <c r="I47" s="104">
        <v>600</v>
      </c>
      <c r="J47" s="4"/>
      <c r="K47" s="104">
        <v>600</v>
      </c>
      <c r="L47" s="4"/>
      <c r="M47" s="84" t="s">
        <v>10</v>
      </c>
    </row>
    <row r="48" spans="1:13" s="15" customFormat="1" ht="15" x14ac:dyDescent="0.25">
      <c r="C48" s="19" t="s">
        <v>114</v>
      </c>
      <c r="D48" s="170"/>
      <c r="E48" s="20">
        <f>SUM(E49:E53)</f>
        <v>1900</v>
      </c>
      <c r="F48" s="21">
        <f>E48/E54</f>
        <v>0.13427561837455831</v>
      </c>
      <c r="G48" s="20">
        <f>SUM(G49:G53)</f>
        <v>1900</v>
      </c>
      <c r="H48" s="21">
        <f>G48/G54</f>
        <v>0.13427561837455831</v>
      </c>
      <c r="I48" s="20">
        <f>SUM(I49:I53)</f>
        <v>1900</v>
      </c>
      <c r="J48" s="21">
        <f>I48/I54</f>
        <v>0.13427561837455831</v>
      </c>
      <c r="K48" s="20">
        <f>SUM(K49:K53)</f>
        <v>1900</v>
      </c>
      <c r="L48" s="21">
        <f>K48/K54</f>
        <v>0.13427561837455831</v>
      </c>
    </row>
    <row r="49" spans="2:13" s="15" customFormat="1" ht="15" x14ac:dyDescent="0.25">
      <c r="C49" s="19"/>
      <c r="D49" s="171" t="s">
        <v>42</v>
      </c>
      <c r="E49" s="104">
        <v>100</v>
      </c>
      <c r="F49" s="4"/>
      <c r="G49" s="104">
        <v>100</v>
      </c>
      <c r="H49" s="4"/>
      <c r="I49" s="104">
        <v>100</v>
      </c>
      <c r="J49" s="4"/>
      <c r="K49" s="104">
        <v>100</v>
      </c>
      <c r="L49" s="21"/>
      <c r="M49" s="84" t="s">
        <v>10</v>
      </c>
    </row>
    <row r="50" spans="2:13" s="15" customFormat="1" ht="15" x14ac:dyDescent="0.25">
      <c r="C50" s="19"/>
      <c r="D50" s="171" t="s">
        <v>68</v>
      </c>
      <c r="E50" s="104">
        <v>400</v>
      </c>
      <c r="F50" s="4"/>
      <c r="G50" s="104">
        <v>400</v>
      </c>
      <c r="H50" s="4"/>
      <c r="I50" s="104">
        <v>400</v>
      </c>
      <c r="J50" s="4"/>
      <c r="K50" s="104">
        <v>400</v>
      </c>
      <c r="L50" s="21"/>
      <c r="M50" s="84" t="s">
        <v>10</v>
      </c>
    </row>
    <row r="51" spans="2:13" s="15" customFormat="1" ht="15" x14ac:dyDescent="0.25">
      <c r="C51" s="19"/>
      <c r="D51" s="171" t="s">
        <v>44</v>
      </c>
      <c r="E51" s="104">
        <v>500</v>
      </c>
      <c r="F51" s="4"/>
      <c r="G51" s="104">
        <v>500</v>
      </c>
      <c r="H51" s="4"/>
      <c r="I51" s="104">
        <v>500</v>
      </c>
      <c r="J51" s="4"/>
      <c r="K51" s="104">
        <v>500</v>
      </c>
      <c r="L51" s="21"/>
      <c r="M51" s="84" t="s">
        <v>10</v>
      </c>
    </row>
    <row r="52" spans="2:13" s="15" customFormat="1" ht="15" x14ac:dyDescent="0.25">
      <c r="C52" s="19"/>
      <c r="D52" s="171" t="s">
        <v>43</v>
      </c>
      <c r="E52" s="104">
        <v>300</v>
      </c>
      <c r="F52" s="4"/>
      <c r="G52" s="104">
        <v>300</v>
      </c>
      <c r="H52" s="4"/>
      <c r="I52" s="104">
        <v>300</v>
      </c>
      <c r="J52" s="4"/>
      <c r="K52" s="104">
        <v>300</v>
      </c>
      <c r="L52" s="21"/>
      <c r="M52" s="84" t="s">
        <v>10</v>
      </c>
    </row>
    <row r="53" spans="2:13" s="15" customFormat="1" ht="15" x14ac:dyDescent="0.25">
      <c r="C53" s="19"/>
      <c r="D53" s="171" t="s">
        <v>69</v>
      </c>
      <c r="E53" s="104">
        <v>600</v>
      </c>
      <c r="F53" s="4"/>
      <c r="G53" s="104">
        <v>600</v>
      </c>
      <c r="H53" s="4"/>
      <c r="I53" s="104">
        <v>600</v>
      </c>
      <c r="J53" s="4"/>
      <c r="K53" s="104">
        <v>600</v>
      </c>
      <c r="L53" s="21"/>
      <c r="M53" s="84" t="s">
        <v>10</v>
      </c>
    </row>
    <row r="54" spans="2:13" s="16" customFormat="1" ht="15.75" thickBot="1" x14ac:dyDescent="0.3">
      <c r="B54" s="34" t="s">
        <v>20</v>
      </c>
      <c r="E54" s="73">
        <f>E36+E42+E48</f>
        <v>14150</v>
      </c>
      <c r="F54" s="72">
        <f>E54/E54</f>
        <v>1</v>
      </c>
      <c r="G54" s="73">
        <f>G36+G42+G48</f>
        <v>14150</v>
      </c>
      <c r="H54" s="72">
        <f>G54/G54</f>
        <v>1</v>
      </c>
      <c r="I54" s="73">
        <f>I36+I42+I48</f>
        <v>14150</v>
      </c>
      <c r="J54" s="72">
        <f>I54/I54</f>
        <v>1</v>
      </c>
      <c r="K54" s="73">
        <f>K36+K42+K48</f>
        <v>14150</v>
      </c>
      <c r="L54" s="72">
        <f>K54/K54</f>
        <v>1</v>
      </c>
    </row>
    <row r="55" spans="2:13" s="3" customFormat="1" ht="15.75" thickTop="1" x14ac:dyDescent="0.25">
      <c r="D55" s="17"/>
      <c r="E55" s="26"/>
      <c r="F55" s="4"/>
      <c r="G55" s="26"/>
      <c r="H55" s="4"/>
      <c r="I55" s="26"/>
      <c r="J55" s="4"/>
      <c r="K55" s="26"/>
      <c r="L55" s="4"/>
    </row>
    <row r="56" spans="2:13" s="16" customFormat="1" ht="15.75" thickBot="1" x14ac:dyDescent="0.3">
      <c r="B56" s="16" t="s">
        <v>14</v>
      </c>
      <c r="E56" s="73">
        <f>E33+E54</f>
        <v>67650</v>
      </c>
      <c r="F56" s="72"/>
      <c r="G56" s="73">
        <f>G33+G54</f>
        <v>67650</v>
      </c>
      <c r="H56" s="72"/>
      <c r="I56" s="73">
        <f>I33+I54</f>
        <v>67650</v>
      </c>
      <c r="J56" s="72"/>
      <c r="K56" s="73">
        <f>K33+K54</f>
        <v>67650</v>
      </c>
      <c r="L56" s="72"/>
    </row>
    <row r="57" spans="2:13" s="16" customFormat="1" ht="15.75" thickTop="1" x14ac:dyDescent="0.25">
      <c r="C57" s="91" t="s">
        <v>11</v>
      </c>
      <c r="L57" s="31"/>
    </row>
    <row r="58" spans="2:13" s="16" customFormat="1" ht="15" x14ac:dyDescent="0.25">
      <c r="D58" s="171" t="s">
        <v>42</v>
      </c>
      <c r="E58" s="92">
        <f>E10+E16+E22+E28+E37+E43+E49</f>
        <v>4200</v>
      </c>
      <c r="F58" s="97">
        <f>E58/E$56</f>
        <v>6.2084257206208429E-2</v>
      </c>
      <c r="G58" s="93">
        <f t="shared" ref="G58" si="3">G10+G16+G22+G28+G37+G43+G49</f>
        <v>4200</v>
      </c>
      <c r="H58" s="97">
        <f t="shared" ref="H58" si="4">G58/G$56</f>
        <v>6.2084257206208429E-2</v>
      </c>
      <c r="I58" s="93">
        <f t="shared" ref="I58" si="5">I10+I16+I22+I28+I37+I43+I49</f>
        <v>4200</v>
      </c>
      <c r="J58" s="97">
        <f t="shared" ref="J58" si="6">I58/I$56</f>
        <v>6.2084257206208429E-2</v>
      </c>
      <c r="K58" s="93">
        <f t="shared" ref="K58" si="7">K10+K16+K22+K28+K37+K43+K49</f>
        <v>4200</v>
      </c>
      <c r="L58" s="128">
        <f t="shared" ref="L58" si="8">K58/K$56</f>
        <v>6.2084257206208429E-2</v>
      </c>
      <c r="M58" s="84" t="s">
        <v>13</v>
      </c>
    </row>
    <row r="59" spans="2:13" s="16" customFormat="1" ht="15" x14ac:dyDescent="0.25">
      <c r="D59" s="171" t="s">
        <v>68</v>
      </c>
      <c r="E59" s="94">
        <f t="shared" ref="E59:K62" si="9">E11+E17+E23+E29+E38+E44+E50</f>
        <v>18800</v>
      </c>
      <c r="F59" s="21">
        <f t="shared" ref="F59:F62" si="10">E59/E$56</f>
        <v>0.27790096082779009</v>
      </c>
      <c r="G59" s="90">
        <f t="shared" si="9"/>
        <v>18800</v>
      </c>
      <c r="H59" s="21">
        <f t="shared" ref="H59" si="11">G59/G$56</f>
        <v>0.27790096082779009</v>
      </c>
      <c r="I59" s="90">
        <f t="shared" si="9"/>
        <v>18800</v>
      </c>
      <c r="J59" s="21">
        <f t="shared" ref="J59" si="12">I59/I$56</f>
        <v>0.27790096082779009</v>
      </c>
      <c r="K59" s="90">
        <f t="shared" si="9"/>
        <v>18800</v>
      </c>
      <c r="L59" s="129">
        <f t="shared" ref="L59" si="13">K59/K$56</f>
        <v>0.27790096082779009</v>
      </c>
      <c r="M59" s="84" t="s">
        <v>13</v>
      </c>
    </row>
    <row r="60" spans="2:13" s="16" customFormat="1" ht="15" x14ac:dyDescent="0.25">
      <c r="D60" s="171" t="s">
        <v>44</v>
      </c>
      <c r="E60" s="94">
        <f t="shared" si="9"/>
        <v>29500</v>
      </c>
      <c r="F60" s="21">
        <f t="shared" si="10"/>
        <v>0.43606799704360683</v>
      </c>
      <c r="G60" s="90">
        <f t="shared" si="9"/>
        <v>29500</v>
      </c>
      <c r="H60" s="21">
        <f t="shared" ref="H60" si="14">G60/G$56</f>
        <v>0.43606799704360683</v>
      </c>
      <c r="I60" s="90">
        <f t="shared" si="9"/>
        <v>29500</v>
      </c>
      <c r="J60" s="21">
        <f t="shared" ref="J60" si="15">I60/I$56</f>
        <v>0.43606799704360683</v>
      </c>
      <c r="K60" s="90">
        <f t="shared" si="9"/>
        <v>29500</v>
      </c>
      <c r="L60" s="129">
        <f t="shared" ref="L60" si="16">K60/K$56</f>
        <v>0.43606799704360683</v>
      </c>
      <c r="M60" s="84" t="s">
        <v>13</v>
      </c>
    </row>
    <row r="61" spans="2:13" s="16" customFormat="1" ht="15" x14ac:dyDescent="0.25">
      <c r="D61" s="171" t="s">
        <v>43</v>
      </c>
      <c r="E61" s="94">
        <f t="shared" si="9"/>
        <v>5150</v>
      </c>
      <c r="F61" s="21">
        <f t="shared" si="10"/>
        <v>7.6127124907612712E-2</v>
      </c>
      <c r="G61" s="90">
        <f t="shared" si="9"/>
        <v>5150</v>
      </c>
      <c r="H61" s="21">
        <f t="shared" ref="H61" si="17">G61/G$56</f>
        <v>7.6127124907612712E-2</v>
      </c>
      <c r="I61" s="90">
        <f t="shared" si="9"/>
        <v>5150</v>
      </c>
      <c r="J61" s="21">
        <f t="shared" ref="J61" si="18">I61/I$56</f>
        <v>7.6127124907612712E-2</v>
      </c>
      <c r="K61" s="90">
        <f t="shared" si="9"/>
        <v>5150</v>
      </c>
      <c r="L61" s="129">
        <f t="shared" ref="L61" si="19">K61/K$56</f>
        <v>7.6127124907612712E-2</v>
      </c>
      <c r="M61" s="84" t="s">
        <v>13</v>
      </c>
    </row>
    <row r="62" spans="2:13" ht="15" x14ac:dyDescent="0.25">
      <c r="D62" s="171" t="s">
        <v>69</v>
      </c>
      <c r="E62" s="95">
        <f t="shared" si="9"/>
        <v>10000</v>
      </c>
      <c r="F62" s="89">
        <f t="shared" si="10"/>
        <v>0.14781966001478197</v>
      </c>
      <c r="G62" s="96">
        <f t="shared" si="9"/>
        <v>10000</v>
      </c>
      <c r="H62" s="89">
        <f t="shared" ref="H62" si="20">G62/G$56</f>
        <v>0.14781966001478197</v>
      </c>
      <c r="I62" s="96">
        <f t="shared" si="9"/>
        <v>10000</v>
      </c>
      <c r="J62" s="89">
        <f t="shared" ref="J62" si="21">I62/I$56</f>
        <v>0.14781966001478197</v>
      </c>
      <c r="K62" s="96">
        <f t="shared" si="9"/>
        <v>10000</v>
      </c>
      <c r="L62" s="130">
        <f t="shared" ref="L62" si="22">K62/K$56</f>
        <v>0.14781966001478197</v>
      </c>
      <c r="M62" s="84" t="s">
        <v>13</v>
      </c>
    </row>
    <row r="63" spans="2:13" s="16" customFormat="1" ht="15" x14ac:dyDescent="0.25">
      <c r="F63" s="28"/>
      <c r="G63" s="27"/>
      <c r="H63" s="28"/>
      <c r="I63" s="27"/>
      <c r="J63" s="28"/>
      <c r="K63" s="27"/>
      <c r="L63" s="31"/>
    </row>
    <row r="64" spans="2:13" s="15" customFormat="1" ht="15" x14ac:dyDescent="0.25">
      <c r="B64" s="16" t="s">
        <v>22</v>
      </c>
      <c r="C64" s="19"/>
      <c r="D64" s="19"/>
      <c r="E64" s="23">
        <f>'Annex 2 Budget Summary'!B25</f>
        <v>13000</v>
      </c>
      <c r="F64" s="4"/>
      <c r="G64" s="23">
        <f>'Annex 2 Budget Summary'!D25</f>
        <v>34000</v>
      </c>
      <c r="H64" s="4"/>
      <c r="I64" s="23">
        <f>'Annex 2 Budget Summary'!F25</f>
        <v>23750</v>
      </c>
      <c r="J64" s="4"/>
      <c r="K64" s="23">
        <f>'Annex 2 Budget Summary'!H25</f>
        <v>24050</v>
      </c>
      <c r="L64" s="21"/>
      <c r="M64" s="84" t="s">
        <v>65</v>
      </c>
    </row>
    <row r="65" spans="1:13" s="16" customFormat="1" ht="15" x14ac:dyDescent="0.25">
      <c r="D65" s="30"/>
      <c r="E65" s="30"/>
      <c r="F65" s="30"/>
      <c r="G65" s="30"/>
      <c r="H65" s="30"/>
      <c r="I65" s="30"/>
      <c r="J65" s="30"/>
      <c r="K65" s="30"/>
      <c r="L65" s="30"/>
      <c r="M65" s="84"/>
    </row>
    <row r="66" spans="1:13" s="34" customFormat="1" ht="15.75" thickBot="1" x14ac:dyDescent="0.3">
      <c r="A66" s="177" t="s">
        <v>18</v>
      </c>
      <c r="E66" s="73">
        <f>E56+E64+E65</f>
        <v>80650</v>
      </c>
      <c r="F66" s="72"/>
      <c r="G66" s="73">
        <f t="shared" ref="G66" si="23">G56+G64+G65</f>
        <v>101650</v>
      </c>
      <c r="H66" s="72"/>
      <c r="I66" s="73">
        <f t="shared" ref="I66" si="24">I56+I64+I65</f>
        <v>91400</v>
      </c>
      <c r="J66" s="72"/>
      <c r="K66" s="73">
        <f t="shared" ref="K66" si="25">K56+K64+K65</f>
        <v>91700</v>
      </c>
      <c r="L66" s="72"/>
    </row>
    <row r="67" spans="1:13" s="16" customFormat="1" ht="15.75" thickTop="1" x14ac:dyDescent="0.25">
      <c r="A67" s="125"/>
      <c r="B67" s="125"/>
      <c r="C67" s="125"/>
      <c r="D67" s="125"/>
      <c r="E67" s="126"/>
      <c r="F67" s="24"/>
      <c r="G67" s="126"/>
      <c r="H67" s="24"/>
      <c r="I67" s="126"/>
      <c r="J67" s="24"/>
      <c r="K67" s="126"/>
      <c r="L67" s="127"/>
    </row>
    <row r="68" spans="1:13" s="3" customFormat="1" ht="63.6" customHeight="1" x14ac:dyDescent="0.25">
      <c r="A68" s="222" t="s">
        <v>94</v>
      </c>
      <c r="B68" s="222"/>
      <c r="C68" s="222"/>
      <c r="D68" s="222"/>
      <c r="E68" s="222"/>
      <c r="F68" s="222"/>
      <c r="G68" s="222"/>
      <c r="H68" s="222"/>
      <c r="I68" s="222"/>
      <c r="J68" s="222"/>
      <c r="K68" s="222"/>
      <c r="L68" s="222"/>
      <c r="M68" s="165"/>
    </row>
    <row r="69" spans="1:13" s="3" customFormat="1" ht="15" x14ac:dyDescent="0.25">
      <c r="E69" s="4"/>
      <c r="G69" s="4"/>
      <c r="I69" s="4"/>
      <c r="K69" s="4"/>
    </row>
    <row r="70" spans="1:13" s="3" customFormat="1" ht="15" x14ac:dyDescent="0.25">
      <c r="E70" s="8"/>
      <c r="G70" s="8"/>
      <c r="I70" s="8"/>
      <c r="K70" s="8"/>
    </row>
    <row r="71" spans="1:13" s="3" customFormat="1" ht="15" x14ac:dyDescent="0.25">
      <c r="E71" s="8"/>
      <c r="F71" s="8"/>
      <c r="G71" s="8"/>
      <c r="H71" s="8"/>
      <c r="I71" s="8"/>
      <c r="J71" s="8"/>
      <c r="K71" s="8"/>
    </row>
    <row r="72" spans="1:13" s="3" customFormat="1" ht="15" x14ac:dyDescent="0.25">
      <c r="E72" s="8"/>
      <c r="G72" s="8"/>
      <c r="I72" s="8"/>
      <c r="K72" s="8"/>
    </row>
    <row r="73" spans="1:13" s="3" customFormat="1" ht="15" x14ac:dyDescent="0.25">
      <c r="E73" s="8"/>
      <c r="G73" s="8"/>
      <c r="I73" s="8"/>
      <c r="K73" s="8"/>
    </row>
    <row r="74" spans="1:13" s="3" customFormat="1" ht="15" x14ac:dyDescent="0.25">
      <c r="E74" s="4"/>
      <c r="G74" s="4"/>
      <c r="I74" s="4"/>
      <c r="K74" s="4"/>
    </row>
    <row r="75" spans="1:13" s="3" customFormat="1" ht="15" x14ac:dyDescent="0.25">
      <c r="E75" s="4"/>
      <c r="G75" s="4"/>
      <c r="I75" s="4"/>
      <c r="K75" s="4"/>
    </row>
    <row r="77" spans="1:13" s="3" customFormat="1" ht="15" x14ac:dyDescent="0.25">
      <c r="E77" s="4"/>
      <c r="G77" s="4"/>
      <c r="I77" s="4"/>
      <c r="K77" s="4"/>
    </row>
    <row r="78" spans="1:13" s="3" customFormat="1" ht="15" x14ac:dyDescent="0.25">
      <c r="E78" s="4"/>
      <c r="G78" s="4"/>
      <c r="I78" s="4"/>
      <c r="K78" s="4"/>
    </row>
  </sheetData>
  <mergeCells count="3">
    <mergeCell ref="E5:L5"/>
    <mergeCell ref="A6:D6"/>
    <mergeCell ref="A68:L68"/>
  </mergeCells>
  <phoneticPr fontId="0" type="noConversion"/>
  <pageMargins left="0.74803149606299213" right="0.74803149606299213" top="0.98425196850393704" bottom="0.98425196850393704" header="0" footer="0"/>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zoomScaleNormal="100" workbookViewId="0">
      <selection activeCell="C18" sqref="C18"/>
    </sheetView>
  </sheetViews>
  <sheetFormatPr defaultRowHeight="12.75" x14ac:dyDescent="0.2"/>
  <cols>
    <col min="1" max="1" width="7.42578125" customWidth="1"/>
    <col min="2" max="2" width="7.42578125" style="33" customWidth="1"/>
    <col min="3" max="3" width="49.140625" style="33" customWidth="1"/>
    <col min="6" max="6" width="9.140625" customWidth="1"/>
    <col min="12" max="12" width="18" style="175" customWidth="1"/>
  </cols>
  <sheetData>
    <row r="1" spans="1:12" ht="19.5" x14ac:dyDescent="0.3">
      <c r="A1" s="71" t="s">
        <v>84</v>
      </c>
      <c r="B1" s="71"/>
      <c r="C1" s="71"/>
    </row>
    <row r="2" spans="1:12" ht="19.5" x14ac:dyDescent="0.3">
      <c r="A2" s="71" t="s">
        <v>81</v>
      </c>
      <c r="B2" s="71"/>
      <c r="C2" s="71"/>
    </row>
    <row r="3" spans="1:12" ht="19.5" x14ac:dyDescent="0.3">
      <c r="A3" s="71" t="s">
        <v>15</v>
      </c>
      <c r="B3" s="71"/>
      <c r="C3" s="71"/>
    </row>
    <row r="4" spans="1:12" ht="15" x14ac:dyDescent="0.25">
      <c r="A4" s="17"/>
      <c r="B4" s="17"/>
      <c r="C4" s="17"/>
    </row>
    <row r="5" spans="1:12" ht="15" x14ac:dyDescent="0.25">
      <c r="A5" s="151"/>
      <c r="B5" s="151"/>
      <c r="C5" s="151"/>
      <c r="D5" s="151"/>
      <c r="E5" s="151"/>
      <c r="F5" s="151"/>
      <c r="G5" s="151"/>
      <c r="H5" s="151"/>
      <c r="I5" s="151"/>
      <c r="J5" s="151"/>
      <c r="K5" s="151"/>
    </row>
    <row r="6" spans="1:12" ht="15" x14ac:dyDescent="0.25">
      <c r="A6" s="153" t="s">
        <v>25</v>
      </c>
      <c r="B6" s="153"/>
      <c r="C6" s="153"/>
      <c r="D6" s="154">
        <v>2022</v>
      </c>
      <c r="E6" s="155" t="s">
        <v>0</v>
      </c>
      <c r="F6" s="154">
        <v>2023</v>
      </c>
      <c r="G6" s="155" t="s">
        <v>0</v>
      </c>
      <c r="H6" s="154">
        <v>2024</v>
      </c>
      <c r="I6" s="155" t="s">
        <v>0</v>
      </c>
      <c r="J6" s="154">
        <v>2025</v>
      </c>
      <c r="K6" s="155" t="s">
        <v>0</v>
      </c>
    </row>
    <row r="7" spans="1:12" ht="15" x14ac:dyDescent="0.25">
      <c r="B7" s="153" t="s">
        <v>57</v>
      </c>
    </row>
    <row r="8" spans="1:12" ht="15" x14ac:dyDescent="0.25">
      <c r="A8" s="79"/>
      <c r="B8" s="79"/>
      <c r="C8" s="79" t="s">
        <v>26</v>
      </c>
      <c r="D8" s="107">
        <v>3000</v>
      </c>
      <c r="E8" s="157">
        <f>D8/D$26</f>
        <v>0.15</v>
      </c>
      <c r="F8" s="107">
        <v>2000</v>
      </c>
      <c r="G8" s="157">
        <f>F8/F$26</f>
        <v>9.8039215686274508E-2</v>
      </c>
      <c r="H8" s="107">
        <v>1000</v>
      </c>
      <c r="I8" s="157">
        <f>H8/H$26</f>
        <v>4.5454545454545456E-2</v>
      </c>
      <c r="J8" s="107"/>
      <c r="K8" s="157">
        <f>J8/J$26</f>
        <v>0</v>
      </c>
    </row>
    <row r="9" spans="1:12" ht="15" x14ac:dyDescent="0.25">
      <c r="A9" s="79"/>
      <c r="B9" s="79"/>
      <c r="C9" s="79" t="s">
        <v>27</v>
      </c>
      <c r="D9" s="107">
        <v>400</v>
      </c>
      <c r="E9" s="157">
        <f t="shared" ref="E9:G26" si="0">D9/D$26</f>
        <v>0.02</v>
      </c>
      <c r="F9" s="107">
        <v>400</v>
      </c>
      <c r="G9" s="157">
        <f t="shared" si="0"/>
        <v>1.9607843137254902E-2</v>
      </c>
      <c r="H9" s="107"/>
      <c r="I9" s="157">
        <f t="shared" ref="I9" si="1">H9/H$26</f>
        <v>0</v>
      </c>
      <c r="J9" s="107"/>
      <c r="K9" s="157">
        <f t="shared" ref="K9" si="2">J9/J$26</f>
        <v>0</v>
      </c>
    </row>
    <row r="10" spans="1:12" ht="15" x14ac:dyDescent="0.25">
      <c r="A10" s="79"/>
      <c r="B10" s="79"/>
      <c r="C10" s="79" t="s">
        <v>28</v>
      </c>
      <c r="D10" s="107">
        <v>1500</v>
      </c>
      <c r="E10" s="157">
        <f t="shared" si="0"/>
        <v>7.4999999999999997E-2</v>
      </c>
      <c r="F10" s="107"/>
      <c r="G10" s="157">
        <f t="shared" si="0"/>
        <v>0</v>
      </c>
      <c r="H10" s="107"/>
      <c r="I10" s="157">
        <f t="shared" ref="I10" si="3">H10/H$26</f>
        <v>0</v>
      </c>
      <c r="J10" s="107"/>
      <c r="K10" s="157">
        <f t="shared" ref="K10" si="4">J10/J$26</f>
        <v>0</v>
      </c>
    </row>
    <row r="11" spans="1:12" ht="15" x14ac:dyDescent="0.25">
      <c r="A11" s="79"/>
      <c r="B11" s="79"/>
      <c r="C11" s="79" t="s">
        <v>29</v>
      </c>
      <c r="D11" s="107">
        <v>8000</v>
      </c>
      <c r="E11" s="157">
        <f t="shared" si="0"/>
        <v>0.4</v>
      </c>
      <c r="F11" s="107">
        <v>8000</v>
      </c>
      <c r="G11" s="157">
        <f t="shared" si="0"/>
        <v>0.39215686274509803</v>
      </c>
      <c r="H11" s="107">
        <v>8000</v>
      </c>
      <c r="I11" s="157">
        <f t="shared" ref="I11" si="5">H11/H$26</f>
        <v>0.36363636363636365</v>
      </c>
      <c r="J11" s="107"/>
      <c r="K11" s="157">
        <f t="shared" ref="K11" si="6">J11/J$26</f>
        <v>0</v>
      </c>
    </row>
    <row r="12" spans="1:12" s="33" customFormat="1" ht="15" x14ac:dyDescent="0.25">
      <c r="A12" s="79"/>
      <c r="B12" s="79"/>
      <c r="C12" s="79"/>
      <c r="D12" s="107"/>
      <c r="E12" s="157">
        <f t="shared" si="0"/>
        <v>0</v>
      </c>
      <c r="F12" s="107"/>
      <c r="G12" s="157">
        <f t="shared" si="0"/>
        <v>0</v>
      </c>
      <c r="H12" s="107"/>
      <c r="I12" s="157">
        <f t="shared" ref="I12" si="7">H12/H$26</f>
        <v>0</v>
      </c>
      <c r="J12" s="107"/>
      <c r="K12" s="157">
        <f t="shared" ref="K12" si="8">J12/J$26</f>
        <v>0</v>
      </c>
      <c r="L12" s="175"/>
    </row>
    <row r="13" spans="1:12" s="33" customFormat="1" ht="15" x14ac:dyDescent="0.25">
      <c r="A13" s="79"/>
      <c r="B13" s="79"/>
      <c r="C13" s="79"/>
      <c r="D13" s="107"/>
      <c r="E13" s="157">
        <f t="shared" si="0"/>
        <v>0</v>
      </c>
      <c r="F13" s="107"/>
      <c r="G13" s="157">
        <f t="shared" si="0"/>
        <v>0</v>
      </c>
      <c r="H13" s="107"/>
      <c r="I13" s="157">
        <f t="shared" ref="I13" si="9">H13/H$26</f>
        <v>0</v>
      </c>
      <c r="J13" s="107"/>
      <c r="K13" s="157">
        <f t="shared" ref="K13" si="10">J13/J$26</f>
        <v>0</v>
      </c>
      <c r="L13" s="175"/>
    </row>
    <row r="14" spans="1:12" s="150" customFormat="1" ht="15.75" thickBot="1" x14ac:dyDescent="0.3">
      <c r="A14" s="80"/>
      <c r="B14" s="153" t="s">
        <v>58</v>
      </c>
      <c r="C14" s="80"/>
      <c r="D14" s="73">
        <f>SUM(D8:D13)</f>
        <v>12900</v>
      </c>
      <c r="E14" s="72"/>
      <c r="F14" s="73">
        <f t="shared" ref="F14" si="11">SUM(F8:F13)</f>
        <v>10400</v>
      </c>
      <c r="G14" s="72"/>
      <c r="H14" s="73">
        <f t="shared" ref="H14" si="12">SUM(H8:H13)</f>
        <v>9000</v>
      </c>
      <c r="I14" s="72"/>
      <c r="J14" s="73">
        <f t="shared" ref="J14" si="13">SUM(J8:J13)</f>
        <v>0</v>
      </c>
      <c r="K14" s="72"/>
      <c r="L14" s="175"/>
    </row>
    <row r="15" spans="1:12" s="150" customFormat="1" ht="15.75" thickTop="1" x14ac:dyDescent="0.25">
      <c r="A15" s="80"/>
      <c r="B15" s="43"/>
      <c r="C15" s="80"/>
      <c r="D15" s="30"/>
      <c r="E15" s="32"/>
      <c r="F15" s="30"/>
      <c r="G15" s="32"/>
      <c r="H15" s="30"/>
      <c r="I15" s="32"/>
      <c r="J15" s="30"/>
      <c r="K15" s="32"/>
      <c r="L15" s="175"/>
    </row>
    <row r="16" spans="1:12" s="150" customFormat="1" ht="15" x14ac:dyDescent="0.25">
      <c r="A16" s="80"/>
      <c r="B16" s="153" t="s">
        <v>75</v>
      </c>
      <c r="C16" s="33"/>
      <c r="D16" s="33"/>
      <c r="E16" s="33"/>
      <c r="F16" s="33"/>
      <c r="G16" s="33"/>
      <c r="H16" s="33"/>
      <c r="I16" s="33"/>
      <c r="J16" s="33"/>
      <c r="K16" s="157"/>
      <c r="L16" s="175"/>
    </row>
    <row r="17" spans="1:12" s="150" customFormat="1" ht="15" x14ac:dyDescent="0.25">
      <c r="A17" s="80"/>
      <c r="B17" s="79"/>
      <c r="C17" s="79" t="s">
        <v>49</v>
      </c>
      <c r="D17" s="107">
        <v>1000</v>
      </c>
      <c r="E17" s="157">
        <f>D17/D$26</f>
        <v>0.05</v>
      </c>
      <c r="F17" s="107"/>
      <c r="G17" s="157">
        <f>F17/F$26</f>
        <v>0</v>
      </c>
      <c r="H17" s="107"/>
      <c r="I17" s="157">
        <f>H17/H$26</f>
        <v>0</v>
      </c>
      <c r="J17" s="107"/>
      <c r="K17" s="157">
        <f>J17/J$26</f>
        <v>0</v>
      </c>
      <c r="L17" s="175"/>
    </row>
    <row r="18" spans="1:12" s="150" customFormat="1" ht="15" x14ac:dyDescent="0.25">
      <c r="A18" s="80"/>
      <c r="B18" s="79"/>
      <c r="C18" s="79" t="s">
        <v>50</v>
      </c>
      <c r="D18" s="107"/>
      <c r="E18" s="157">
        <f t="shared" ref="E18:E22" si="14">D18/D$26</f>
        <v>0</v>
      </c>
      <c r="F18" s="107"/>
      <c r="G18" s="157">
        <f t="shared" ref="G18:G22" si="15">F18/F$26</f>
        <v>0</v>
      </c>
      <c r="H18" s="107"/>
      <c r="I18" s="157">
        <f t="shared" ref="I18:K22" si="16">H18/H$26</f>
        <v>0</v>
      </c>
      <c r="J18" s="107"/>
      <c r="K18" s="157">
        <f t="shared" si="16"/>
        <v>0</v>
      </c>
      <c r="L18" s="175"/>
    </row>
    <row r="19" spans="1:12" s="150" customFormat="1" ht="15" x14ac:dyDescent="0.25">
      <c r="A19" s="80"/>
      <c r="B19" s="79"/>
      <c r="C19" s="79" t="s">
        <v>51</v>
      </c>
      <c r="D19" s="107"/>
      <c r="E19" s="157">
        <f t="shared" si="14"/>
        <v>0</v>
      </c>
      <c r="F19" s="107"/>
      <c r="G19" s="157">
        <f t="shared" si="15"/>
        <v>0</v>
      </c>
      <c r="H19" s="107"/>
      <c r="I19" s="157">
        <f t="shared" si="16"/>
        <v>0</v>
      </c>
      <c r="J19" s="107"/>
      <c r="K19" s="157">
        <f t="shared" si="16"/>
        <v>0</v>
      </c>
      <c r="L19" s="175"/>
    </row>
    <row r="20" spans="1:12" s="150" customFormat="1" ht="15" x14ac:dyDescent="0.25">
      <c r="A20" s="80"/>
      <c r="B20" s="79"/>
      <c r="C20" s="79"/>
      <c r="D20" s="107"/>
      <c r="E20" s="157">
        <f t="shared" si="14"/>
        <v>0</v>
      </c>
      <c r="F20" s="107"/>
      <c r="G20" s="157">
        <f t="shared" si="15"/>
        <v>0</v>
      </c>
      <c r="H20" s="107"/>
      <c r="I20" s="157">
        <f t="shared" si="16"/>
        <v>0</v>
      </c>
      <c r="J20" s="107"/>
      <c r="K20" s="157">
        <f t="shared" si="16"/>
        <v>0</v>
      </c>
      <c r="L20" s="175"/>
    </row>
    <row r="21" spans="1:12" s="150" customFormat="1" ht="15" x14ac:dyDescent="0.25">
      <c r="A21" s="80"/>
      <c r="B21" s="79"/>
      <c r="C21" s="79"/>
      <c r="D21" s="107"/>
      <c r="E21" s="157">
        <f t="shared" si="14"/>
        <v>0</v>
      </c>
      <c r="F21" s="107"/>
      <c r="G21" s="157">
        <f t="shared" si="15"/>
        <v>0</v>
      </c>
      <c r="H21" s="107"/>
      <c r="I21" s="157">
        <f t="shared" si="16"/>
        <v>0</v>
      </c>
      <c r="J21" s="107"/>
      <c r="K21" s="157">
        <f t="shared" si="16"/>
        <v>0</v>
      </c>
      <c r="L21" s="175"/>
    </row>
    <row r="22" spans="1:12" s="150" customFormat="1" ht="15" x14ac:dyDescent="0.25">
      <c r="A22" s="80"/>
      <c r="B22" s="79"/>
      <c r="C22" s="79"/>
      <c r="D22" s="107"/>
      <c r="E22" s="157">
        <f t="shared" si="14"/>
        <v>0</v>
      </c>
      <c r="F22" s="107"/>
      <c r="G22" s="157">
        <f t="shared" si="15"/>
        <v>0</v>
      </c>
      <c r="H22" s="107"/>
      <c r="I22" s="157">
        <f t="shared" si="16"/>
        <v>0</v>
      </c>
      <c r="J22" s="107"/>
      <c r="K22" s="157">
        <f t="shared" si="16"/>
        <v>0</v>
      </c>
      <c r="L22" s="175"/>
    </row>
    <row r="23" spans="1:12" s="150" customFormat="1" ht="15.75" thickBot="1" x14ac:dyDescent="0.3">
      <c r="A23" s="80"/>
      <c r="B23" s="153" t="s">
        <v>76</v>
      </c>
      <c r="C23" s="80"/>
      <c r="D23" s="73">
        <f>SUM(D17:D22)</f>
        <v>1000</v>
      </c>
      <c r="E23" s="72"/>
      <c r="F23" s="73">
        <f t="shared" ref="F23" si="17">SUM(F17:F22)</f>
        <v>0</v>
      </c>
      <c r="G23" s="72"/>
      <c r="H23" s="73">
        <f t="shared" ref="H23" si="18">SUM(H17:H22)</f>
        <v>0</v>
      </c>
      <c r="I23" s="72"/>
      <c r="J23" s="73">
        <f t="shared" ref="J23" si="19">SUM(J17:J22)</f>
        <v>0</v>
      </c>
      <c r="K23" s="72"/>
      <c r="L23" s="175"/>
    </row>
    <row r="24" spans="1:12" s="150" customFormat="1" ht="15.75" thickTop="1" x14ac:dyDescent="0.25">
      <c r="A24" s="80"/>
      <c r="B24" s="153"/>
      <c r="C24" s="80"/>
      <c r="D24" s="45"/>
      <c r="E24" s="157"/>
      <c r="F24" s="45"/>
      <c r="G24" s="157"/>
      <c r="H24" s="45"/>
      <c r="I24" s="157"/>
      <c r="J24" s="45"/>
      <c r="K24" s="157"/>
      <c r="L24" s="175"/>
    </row>
    <row r="25" spans="1:12" ht="15" x14ac:dyDescent="0.25">
      <c r="A25" s="158" t="s">
        <v>99</v>
      </c>
      <c r="B25" s="158"/>
      <c r="C25" s="152"/>
      <c r="D25" s="108">
        <v>6100</v>
      </c>
      <c r="E25" s="157">
        <f t="shared" si="0"/>
        <v>0.30499999999999999</v>
      </c>
      <c r="F25" s="108">
        <v>10000</v>
      </c>
      <c r="G25" s="157">
        <f t="shared" si="0"/>
        <v>0.49019607843137253</v>
      </c>
      <c r="H25" s="108">
        <v>13000</v>
      </c>
      <c r="I25" s="157">
        <f t="shared" ref="I25:I26" si="20">H25/H$26</f>
        <v>0.59090909090909094</v>
      </c>
      <c r="J25" s="108">
        <v>24000</v>
      </c>
      <c r="K25" s="157">
        <f>J25/J$26</f>
        <v>1</v>
      </c>
      <c r="L25" s="175" t="s">
        <v>39</v>
      </c>
    </row>
    <row r="26" spans="1:12" ht="15.75" thickBot="1" x14ac:dyDescent="0.3">
      <c r="A26" s="156" t="s">
        <v>36</v>
      </c>
      <c r="B26" s="156"/>
      <c r="C26" s="156"/>
      <c r="D26" s="73">
        <f>D14+D23+D25</f>
        <v>20000</v>
      </c>
      <c r="E26" s="72">
        <f t="shared" si="0"/>
        <v>1</v>
      </c>
      <c r="F26" s="73">
        <f t="shared" ref="F26" si="21">F14+F23+F25</f>
        <v>20400</v>
      </c>
      <c r="G26" s="72">
        <f t="shared" ref="G26" si="22">F26/F$26</f>
        <v>1</v>
      </c>
      <c r="H26" s="73">
        <f t="shared" ref="H26" si="23">H14+H23+H25</f>
        <v>22000</v>
      </c>
      <c r="I26" s="72">
        <f t="shared" si="20"/>
        <v>1</v>
      </c>
      <c r="J26" s="73">
        <f t="shared" ref="J26" si="24">J14+J23+J25</f>
        <v>24000</v>
      </c>
      <c r="K26" s="72">
        <f t="shared" ref="K26" si="25">J26/J$26</f>
        <v>1</v>
      </c>
    </row>
    <row r="27" spans="1:12" s="33" customFormat="1" ht="15.75" thickTop="1" x14ac:dyDescent="0.25">
      <c r="A27" s="198"/>
      <c r="B27" s="198"/>
      <c r="C27" s="198"/>
      <c r="D27" s="199"/>
      <c r="E27" s="200"/>
      <c r="F27" s="199"/>
      <c r="G27" s="200"/>
      <c r="H27" s="199"/>
      <c r="I27" s="200"/>
      <c r="J27" s="199"/>
      <c r="K27" s="200"/>
      <c r="L27" s="175"/>
    </row>
    <row r="28" spans="1:12" ht="15" x14ac:dyDescent="0.25">
      <c r="A28" s="202" t="s">
        <v>72</v>
      </c>
      <c r="B28" s="202"/>
      <c r="C28" s="203"/>
      <c r="D28" s="160"/>
      <c r="E28" s="160"/>
      <c r="F28" s="160"/>
      <c r="G28" s="160"/>
      <c r="H28" s="160"/>
      <c r="I28" s="160"/>
      <c r="J28" s="160"/>
      <c r="K28" s="160"/>
    </row>
    <row r="29" spans="1:12" x14ac:dyDescent="0.2">
      <c r="A29" s="179"/>
      <c r="B29" s="179"/>
      <c r="C29" s="179"/>
      <c r="D29" s="179"/>
      <c r="E29" s="179"/>
      <c r="F29" s="179"/>
      <c r="G29" s="179"/>
      <c r="H29" s="179"/>
      <c r="I29" s="179"/>
      <c r="J29" s="179"/>
      <c r="K29" s="179"/>
    </row>
    <row r="30" spans="1:12" ht="57.75" customHeight="1" x14ac:dyDescent="0.2">
      <c r="A30" s="224" t="s">
        <v>30</v>
      </c>
      <c r="B30" s="224"/>
      <c r="C30" s="224"/>
      <c r="D30" s="224"/>
      <c r="E30" s="224"/>
      <c r="F30" s="224"/>
      <c r="G30" s="224"/>
      <c r="H30" s="224"/>
      <c r="I30" s="224"/>
      <c r="J30" s="224"/>
      <c r="K30" s="224"/>
    </row>
    <row r="31" spans="1:12" ht="12.6" customHeight="1" x14ac:dyDescent="0.2">
      <c r="A31" s="197"/>
      <c r="B31" s="197"/>
      <c r="C31" s="197"/>
      <c r="D31" s="197"/>
      <c r="E31" s="197"/>
      <c r="F31" s="197"/>
      <c r="G31" s="197"/>
      <c r="H31" s="197"/>
      <c r="I31" s="197"/>
      <c r="J31" s="197"/>
      <c r="K31" s="197"/>
    </row>
    <row r="32" spans="1:12" ht="12.6" customHeight="1" x14ac:dyDescent="0.2">
      <c r="A32" s="197"/>
      <c r="B32" s="197"/>
      <c r="C32" s="197"/>
      <c r="D32" s="197"/>
      <c r="E32" s="197"/>
      <c r="F32" s="197"/>
      <c r="G32" s="197"/>
      <c r="H32" s="197"/>
      <c r="I32" s="197"/>
      <c r="J32" s="197"/>
      <c r="K32" s="197"/>
    </row>
    <row r="33" spans="1:11" ht="12.6" customHeight="1" x14ac:dyDescent="0.2">
      <c r="A33" s="197"/>
      <c r="B33" s="197"/>
      <c r="C33" s="197"/>
      <c r="D33" s="197"/>
      <c r="E33" s="197"/>
      <c r="F33" s="197"/>
      <c r="G33" s="197"/>
      <c r="H33" s="197"/>
      <c r="I33" s="197"/>
      <c r="J33" s="197"/>
      <c r="K33" s="197"/>
    </row>
    <row r="34" spans="1:11" ht="12.6" customHeight="1" x14ac:dyDescent="0.2">
      <c r="A34" s="197"/>
      <c r="B34" s="197"/>
      <c r="C34" s="197"/>
      <c r="D34" s="197"/>
      <c r="E34" s="197"/>
      <c r="F34" s="197"/>
      <c r="G34" s="197"/>
      <c r="H34" s="197"/>
      <c r="I34" s="197"/>
      <c r="J34" s="197"/>
      <c r="K34" s="197"/>
    </row>
    <row r="35" spans="1:11" x14ac:dyDescent="0.2">
      <c r="A35" s="150"/>
      <c r="B35" s="150"/>
      <c r="C35" s="150"/>
      <c r="D35" s="150"/>
      <c r="E35" s="150"/>
      <c r="F35" s="150"/>
      <c r="G35" s="150"/>
      <c r="H35" s="150"/>
      <c r="I35" s="150"/>
      <c r="J35" s="150"/>
      <c r="K35" s="150"/>
    </row>
    <row r="36" spans="1:11" x14ac:dyDescent="0.2">
      <c r="A36" s="150"/>
      <c r="B36" s="150"/>
      <c r="C36" s="150"/>
      <c r="D36" s="150"/>
      <c r="E36" s="150"/>
      <c r="F36" s="150"/>
      <c r="G36" s="150"/>
      <c r="H36" s="150"/>
      <c r="I36" s="150"/>
      <c r="J36" s="150"/>
      <c r="K36" s="150"/>
    </row>
    <row r="37" spans="1:11" x14ac:dyDescent="0.2">
      <c r="A37" s="150"/>
      <c r="B37" s="150"/>
      <c r="C37" s="150"/>
      <c r="D37" s="150"/>
      <c r="E37" s="150"/>
      <c r="F37" s="150"/>
      <c r="G37" s="150"/>
      <c r="H37" s="150"/>
      <c r="I37" s="150"/>
      <c r="J37" s="150"/>
      <c r="K37" s="150"/>
    </row>
    <row r="38" spans="1:11" x14ac:dyDescent="0.2">
      <c r="A38" s="150"/>
      <c r="B38" s="150"/>
      <c r="C38" s="150"/>
      <c r="D38" s="150"/>
      <c r="E38" s="150"/>
      <c r="F38" s="150"/>
      <c r="G38" s="150"/>
      <c r="H38" s="150"/>
      <c r="I38" s="150"/>
      <c r="J38" s="150"/>
      <c r="K38" s="150"/>
    </row>
  </sheetData>
  <mergeCells count="1">
    <mergeCell ref="A30:K30"/>
  </mergeCells>
  <pageMargins left="0.7" right="0.7" top="0.75" bottom="0.75" header="0.3" footer="0.3"/>
  <pageSetup paperSize="9" scale="65"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zoomScaleNormal="100" workbookViewId="0">
      <selection activeCell="C30" sqref="C30"/>
    </sheetView>
  </sheetViews>
  <sheetFormatPr defaultColWidth="9.140625" defaultRowHeight="12.75" x14ac:dyDescent="0.2"/>
  <cols>
    <col min="1" max="2" width="7.42578125" style="33" customWidth="1"/>
    <col min="3" max="3" width="28.42578125" style="33" customWidth="1"/>
    <col min="4" max="4" width="9.42578125" style="33" bestFit="1" customWidth="1"/>
    <col min="5" max="5" width="1.7109375" style="150" customWidth="1"/>
    <col min="6" max="6" width="6.42578125" style="150" customWidth="1"/>
    <col min="7" max="8" width="9.42578125" style="150" customWidth="1"/>
    <col min="9" max="9" width="1.7109375" style="33" customWidth="1"/>
    <col min="10" max="10" width="9.140625" style="33" customWidth="1"/>
    <col min="11" max="11" width="1.85546875" style="150" customWidth="1"/>
    <col min="12" max="12" width="6.85546875" style="150" customWidth="1"/>
    <col min="13" max="14" width="9.140625" style="150" customWidth="1"/>
    <col min="15" max="15" width="1.5703125" style="33" customWidth="1"/>
    <col min="16" max="16" width="9.42578125" style="33" bestFit="1" customWidth="1"/>
    <col min="17" max="17" width="2.5703125" style="150" customWidth="1"/>
    <col min="18" max="18" width="6.5703125" style="150" customWidth="1"/>
    <col min="19" max="20" width="9.42578125" style="150" customWidth="1"/>
    <col min="21" max="21" width="1.5703125" style="33" customWidth="1"/>
    <col min="22" max="22" width="9.42578125" style="33" bestFit="1" customWidth="1"/>
    <col min="23" max="23" width="2.140625" style="150" customWidth="1"/>
    <col min="24" max="24" width="6.28515625" style="150" customWidth="1"/>
    <col min="25" max="26" width="9.42578125" style="150" customWidth="1"/>
    <col min="27" max="16384" width="9.140625" style="33"/>
  </cols>
  <sheetData>
    <row r="1" spans="1:26" ht="19.5" x14ac:dyDescent="0.3">
      <c r="A1" s="71" t="s">
        <v>85</v>
      </c>
      <c r="B1" s="71"/>
      <c r="C1" s="71"/>
    </row>
    <row r="2" spans="1:26" ht="19.5" x14ac:dyDescent="0.3">
      <c r="A2" s="71" t="s">
        <v>77</v>
      </c>
      <c r="B2" s="71"/>
      <c r="C2" s="71"/>
      <c r="J2" s="195"/>
      <c r="K2" s="195"/>
      <c r="L2" s="195"/>
      <c r="M2" s="195"/>
      <c r="N2" s="195"/>
      <c r="O2" s="195"/>
      <c r="P2" s="195"/>
      <c r="Q2" s="195"/>
      <c r="R2" s="195"/>
      <c r="S2" s="195"/>
      <c r="T2" s="195"/>
      <c r="U2" s="195"/>
      <c r="V2" s="195"/>
      <c r="W2" s="195"/>
    </row>
    <row r="3" spans="1:26" ht="19.5" x14ac:dyDescent="0.3">
      <c r="A3" s="71" t="s">
        <v>15</v>
      </c>
      <c r="B3" s="71"/>
      <c r="C3" s="71"/>
      <c r="J3" s="195"/>
      <c r="K3" s="195"/>
      <c r="L3" s="195"/>
      <c r="M3" s="195"/>
      <c r="N3" s="195"/>
      <c r="O3" s="195"/>
      <c r="P3" s="195"/>
      <c r="Q3" s="195"/>
      <c r="R3" s="195"/>
      <c r="S3" s="195"/>
      <c r="T3" s="195"/>
      <c r="U3" s="195"/>
      <c r="V3" s="195"/>
      <c r="W3" s="195"/>
    </row>
    <row r="4" spans="1:26" ht="15" x14ac:dyDescent="0.25">
      <c r="A4" s="17"/>
      <c r="B4" s="17"/>
      <c r="C4" s="17"/>
    </row>
    <row r="5" spans="1:26" ht="15" x14ac:dyDescent="0.25">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row>
    <row r="6" spans="1:26" s="195" customFormat="1" ht="30" x14ac:dyDescent="0.25">
      <c r="A6" s="153" t="s">
        <v>78</v>
      </c>
      <c r="B6" s="153"/>
      <c r="C6" s="153"/>
      <c r="D6" s="154">
        <v>2022</v>
      </c>
      <c r="E6" s="154"/>
      <c r="F6" s="161" t="s">
        <v>32</v>
      </c>
      <c r="G6" s="162" t="s">
        <v>24</v>
      </c>
      <c r="H6" s="162" t="s">
        <v>35</v>
      </c>
      <c r="I6" s="155"/>
      <c r="J6" s="154">
        <v>2023</v>
      </c>
      <c r="K6" s="154"/>
      <c r="L6" s="161" t="s">
        <v>32</v>
      </c>
      <c r="M6" s="162" t="s">
        <v>24</v>
      </c>
      <c r="N6" s="162" t="s">
        <v>35</v>
      </c>
      <c r="O6" s="155"/>
      <c r="P6" s="154">
        <v>2024</v>
      </c>
      <c r="Q6" s="154"/>
      <c r="R6" s="161" t="s">
        <v>32</v>
      </c>
      <c r="S6" s="162" t="s">
        <v>24</v>
      </c>
      <c r="T6" s="162" t="s">
        <v>35</v>
      </c>
      <c r="U6" s="155"/>
      <c r="V6" s="154">
        <v>2025</v>
      </c>
      <c r="W6" s="154"/>
      <c r="X6" s="161" t="s">
        <v>32</v>
      </c>
      <c r="Y6" s="162" t="s">
        <v>24</v>
      </c>
      <c r="Z6" s="162" t="s">
        <v>35</v>
      </c>
    </row>
    <row r="7" spans="1:26" ht="15" x14ac:dyDescent="0.25">
      <c r="B7" s="153"/>
    </row>
    <row r="8" spans="1:26" ht="15" x14ac:dyDescent="0.25">
      <c r="A8" s="153"/>
      <c r="B8" s="34" t="s">
        <v>90</v>
      </c>
    </row>
    <row r="9" spans="1:26" ht="15" x14ac:dyDescent="0.25">
      <c r="A9" s="79"/>
      <c r="B9" s="79"/>
      <c r="C9" s="79" t="s">
        <v>117</v>
      </c>
      <c r="D9" s="107"/>
      <c r="E9" s="45"/>
      <c r="F9" s="209"/>
      <c r="G9" s="206">
        <f>D9*F9</f>
        <v>0</v>
      </c>
      <c r="H9" s="206">
        <f>D9-G9</f>
        <v>0</v>
      </c>
      <c r="I9" s="157"/>
      <c r="J9" s="107"/>
      <c r="K9" s="45"/>
      <c r="L9" s="209"/>
      <c r="M9" s="206">
        <f t="shared" ref="M9:M14" si="0">J9*L9</f>
        <v>0</v>
      </c>
      <c r="N9" s="206">
        <f t="shared" ref="N9:N14" si="1">J9-M9</f>
        <v>0</v>
      </c>
      <c r="O9" s="157"/>
      <c r="P9" s="107"/>
      <c r="Q9" s="45"/>
      <c r="R9" s="209"/>
      <c r="S9" s="206">
        <f t="shared" ref="S9:S14" si="2">P9*R9</f>
        <v>0</v>
      </c>
      <c r="T9" s="206">
        <f t="shared" ref="T9:T14" si="3">P9-S9</f>
        <v>0</v>
      </c>
      <c r="U9" s="157"/>
      <c r="V9" s="107"/>
      <c r="W9" s="45"/>
      <c r="X9" s="209"/>
      <c r="Y9" s="206">
        <f t="shared" ref="Y9:Y14" si="4">V9*X9</f>
        <v>0</v>
      </c>
      <c r="Z9" s="206">
        <f t="shared" ref="Z9:Z14" si="5">V9-Y9</f>
        <v>0</v>
      </c>
    </row>
    <row r="10" spans="1:26" ht="15" x14ac:dyDescent="0.25">
      <c r="A10" s="79"/>
      <c r="B10" s="79"/>
      <c r="C10" s="79" t="s">
        <v>119</v>
      </c>
      <c r="D10" s="107"/>
      <c r="E10" s="45"/>
      <c r="F10" s="209"/>
      <c r="G10" s="206">
        <f t="shared" ref="G10:G14" si="6">D10*F10</f>
        <v>0</v>
      </c>
      <c r="H10" s="206">
        <f t="shared" ref="H10:H14" si="7">D10-G10</f>
        <v>0</v>
      </c>
      <c r="I10" s="157"/>
      <c r="J10" s="107"/>
      <c r="K10" s="45"/>
      <c r="L10" s="209"/>
      <c r="M10" s="206">
        <f t="shared" si="0"/>
        <v>0</v>
      </c>
      <c r="N10" s="206">
        <f t="shared" si="1"/>
        <v>0</v>
      </c>
      <c r="O10" s="157"/>
      <c r="P10" s="107"/>
      <c r="Q10" s="45"/>
      <c r="R10" s="209"/>
      <c r="S10" s="206">
        <f t="shared" si="2"/>
        <v>0</v>
      </c>
      <c r="T10" s="206">
        <f t="shared" si="3"/>
        <v>0</v>
      </c>
      <c r="U10" s="157"/>
      <c r="V10" s="107"/>
      <c r="W10" s="45"/>
      <c r="X10" s="209"/>
      <c r="Y10" s="206">
        <f t="shared" si="4"/>
        <v>0</v>
      </c>
      <c r="Z10" s="206">
        <f t="shared" si="5"/>
        <v>0</v>
      </c>
    </row>
    <row r="11" spans="1:26" ht="15" x14ac:dyDescent="0.25">
      <c r="A11" s="79"/>
      <c r="B11" s="79"/>
      <c r="C11" s="79" t="s">
        <v>118</v>
      </c>
      <c r="D11" s="107"/>
      <c r="E11" s="45"/>
      <c r="F11" s="209"/>
      <c r="G11" s="206">
        <f t="shared" si="6"/>
        <v>0</v>
      </c>
      <c r="H11" s="206">
        <f t="shared" si="7"/>
        <v>0</v>
      </c>
      <c r="I11" s="157"/>
      <c r="J11" s="107"/>
      <c r="K11" s="45"/>
      <c r="L11" s="209"/>
      <c r="M11" s="206">
        <f t="shared" si="0"/>
        <v>0</v>
      </c>
      <c r="N11" s="206">
        <f t="shared" si="1"/>
        <v>0</v>
      </c>
      <c r="O11" s="157"/>
      <c r="P11" s="107"/>
      <c r="Q11" s="45"/>
      <c r="R11" s="209"/>
      <c r="S11" s="206">
        <f t="shared" si="2"/>
        <v>0</v>
      </c>
      <c r="T11" s="206">
        <f t="shared" si="3"/>
        <v>0</v>
      </c>
      <c r="U11" s="157"/>
      <c r="V11" s="107"/>
      <c r="W11" s="45"/>
      <c r="X11" s="209"/>
      <c r="Y11" s="206">
        <f t="shared" si="4"/>
        <v>0</v>
      </c>
      <c r="Z11" s="206">
        <f t="shared" si="5"/>
        <v>0</v>
      </c>
    </row>
    <row r="12" spans="1:26" ht="15" x14ac:dyDescent="0.25">
      <c r="A12" s="79"/>
      <c r="B12" s="79"/>
      <c r="C12" s="79" t="s">
        <v>120</v>
      </c>
      <c r="D12" s="107"/>
      <c r="E12" s="45"/>
      <c r="F12" s="209"/>
      <c r="G12" s="206">
        <f t="shared" si="6"/>
        <v>0</v>
      </c>
      <c r="H12" s="206">
        <f t="shared" si="7"/>
        <v>0</v>
      </c>
      <c r="I12" s="157"/>
      <c r="J12" s="107"/>
      <c r="K12" s="45"/>
      <c r="L12" s="209"/>
      <c r="M12" s="206">
        <f t="shared" si="0"/>
        <v>0</v>
      </c>
      <c r="N12" s="206">
        <f t="shared" si="1"/>
        <v>0</v>
      </c>
      <c r="O12" s="157"/>
      <c r="P12" s="107"/>
      <c r="Q12" s="45"/>
      <c r="R12" s="209"/>
      <c r="S12" s="206">
        <f t="shared" si="2"/>
        <v>0</v>
      </c>
      <c r="T12" s="206">
        <f t="shared" si="3"/>
        <v>0</v>
      </c>
      <c r="U12" s="157"/>
      <c r="V12" s="107"/>
      <c r="W12" s="45"/>
      <c r="X12" s="209"/>
      <c r="Y12" s="206">
        <f t="shared" si="4"/>
        <v>0</v>
      </c>
      <c r="Z12" s="206">
        <f t="shared" si="5"/>
        <v>0</v>
      </c>
    </row>
    <row r="13" spans="1:26" ht="15" x14ac:dyDescent="0.25">
      <c r="A13" s="79"/>
      <c r="B13" s="79"/>
      <c r="C13" s="79"/>
      <c r="D13" s="107"/>
      <c r="E13" s="45"/>
      <c r="F13" s="209"/>
      <c r="G13" s="206">
        <f t="shared" si="6"/>
        <v>0</v>
      </c>
      <c r="H13" s="206">
        <f t="shared" si="7"/>
        <v>0</v>
      </c>
      <c r="I13" s="157"/>
      <c r="J13" s="107"/>
      <c r="K13" s="45"/>
      <c r="L13" s="209"/>
      <c r="M13" s="206">
        <f t="shared" si="0"/>
        <v>0</v>
      </c>
      <c r="N13" s="206">
        <f t="shared" si="1"/>
        <v>0</v>
      </c>
      <c r="O13" s="157"/>
      <c r="P13" s="107"/>
      <c r="Q13" s="45"/>
      <c r="R13" s="209"/>
      <c r="S13" s="206">
        <f t="shared" si="2"/>
        <v>0</v>
      </c>
      <c r="T13" s="206">
        <f t="shared" si="3"/>
        <v>0</v>
      </c>
      <c r="U13" s="157"/>
      <c r="V13" s="107"/>
      <c r="W13" s="45"/>
      <c r="X13" s="209"/>
      <c r="Y13" s="206">
        <f t="shared" si="4"/>
        <v>0</v>
      </c>
      <c r="Z13" s="206">
        <f t="shared" si="5"/>
        <v>0</v>
      </c>
    </row>
    <row r="14" spans="1:26" s="60" customFormat="1" ht="15" x14ac:dyDescent="0.25">
      <c r="A14" s="79"/>
      <c r="B14" s="79"/>
      <c r="C14" s="79"/>
      <c r="D14" s="107"/>
      <c r="E14" s="45"/>
      <c r="F14" s="209"/>
      <c r="G14" s="206">
        <f t="shared" si="6"/>
        <v>0</v>
      </c>
      <c r="H14" s="206">
        <f t="shared" si="7"/>
        <v>0</v>
      </c>
      <c r="I14" s="157"/>
      <c r="J14" s="107"/>
      <c r="K14" s="45"/>
      <c r="L14" s="209"/>
      <c r="M14" s="206">
        <f t="shared" si="0"/>
        <v>0</v>
      </c>
      <c r="N14" s="206">
        <f t="shared" si="1"/>
        <v>0</v>
      </c>
      <c r="O14" s="157"/>
      <c r="P14" s="107"/>
      <c r="Q14" s="45"/>
      <c r="R14" s="209"/>
      <c r="S14" s="206">
        <f t="shared" si="2"/>
        <v>0</v>
      </c>
      <c r="T14" s="206">
        <f t="shared" si="3"/>
        <v>0</v>
      </c>
      <c r="U14" s="157"/>
      <c r="V14" s="107"/>
      <c r="W14" s="45"/>
      <c r="X14" s="209"/>
      <c r="Y14" s="206">
        <f t="shared" si="4"/>
        <v>0</v>
      </c>
      <c r="Z14" s="206">
        <f t="shared" si="5"/>
        <v>0</v>
      </c>
    </row>
    <row r="15" spans="1:26" s="212" customFormat="1" ht="15.75" thickBot="1" x14ac:dyDescent="0.3">
      <c r="A15" s="80"/>
      <c r="B15" s="34" t="s">
        <v>93</v>
      </c>
      <c r="C15" s="80"/>
      <c r="D15" s="73">
        <f>SUM(D9:D14)</f>
        <v>0</v>
      </c>
      <c r="E15" s="136"/>
      <c r="F15" s="211" t="e">
        <f>G15/D15</f>
        <v>#DIV/0!</v>
      </c>
      <c r="G15" s="208">
        <f>SUM(G9:G14)</f>
        <v>0</v>
      </c>
      <c r="H15" s="208">
        <f>SUM(H9:H14)</f>
        <v>0</v>
      </c>
      <c r="I15" s="72"/>
      <c r="J15" s="73">
        <f t="shared" ref="J15" si="8">SUM(J9:J14)</f>
        <v>0</v>
      </c>
      <c r="K15" s="136"/>
      <c r="L15" s="211" t="e">
        <f t="shared" ref="L15" si="9">M15/J15</f>
        <v>#DIV/0!</v>
      </c>
      <c r="M15" s="208">
        <f t="shared" ref="M15:N15" si="10">SUM(M9:M14)</f>
        <v>0</v>
      </c>
      <c r="N15" s="208">
        <f t="shared" si="10"/>
        <v>0</v>
      </c>
      <c r="O15" s="72"/>
      <c r="P15" s="73">
        <f t="shared" ref="P15" si="11">SUM(P9:P14)</f>
        <v>0</v>
      </c>
      <c r="Q15" s="136"/>
      <c r="R15" s="211" t="e">
        <f t="shared" ref="R15" si="12">S15/P15</f>
        <v>#DIV/0!</v>
      </c>
      <c r="S15" s="208">
        <f t="shared" ref="S15:T15" si="13">SUM(S9:S14)</f>
        <v>0</v>
      </c>
      <c r="T15" s="208">
        <f t="shared" si="13"/>
        <v>0</v>
      </c>
      <c r="U15" s="72"/>
      <c r="V15" s="73">
        <f t="shared" ref="V15" si="14">SUM(V9:V14)</f>
        <v>0</v>
      </c>
      <c r="W15" s="136"/>
      <c r="X15" s="211" t="e">
        <f t="shared" ref="X15" si="15">Y15/V15</f>
        <v>#DIV/0!</v>
      </c>
      <c r="Y15" s="208">
        <f t="shared" ref="Y15:Z15" si="16">SUM(Y9:Y14)</f>
        <v>0</v>
      </c>
      <c r="Z15" s="208">
        <f t="shared" si="16"/>
        <v>0</v>
      </c>
    </row>
    <row r="16" spans="1:26" s="173" customFormat="1" ht="16.5" thickTop="1" thickBot="1" x14ac:dyDescent="0.3">
      <c r="A16" s="80"/>
      <c r="B16" s="34" t="s">
        <v>126</v>
      </c>
      <c r="C16" s="80"/>
      <c r="D16" s="73">
        <f>D15/107*100</f>
        <v>0</v>
      </c>
      <c r="E16" s="72"/>
      <c r="F16" s="72"/>
      <c r="G16" s="136">
        <f>G15/107*100</f>
        <v>0</v>
      </c>
      <c r="H16" s="136">
        <f>H15/107*100</f>
        <v>0</v>
      </c>
      <c r="I16" s="72"/>
      <c r="J16" s="73">
        <f t="shared" ref="J16" si="17">J15/107*100</f>
        <v>0</v>
      </c>
      <c r="K16" s="72"/>
      <c r="L16" s="72"/>
      <c r="M16" s="136">
        <f t="shared" ref="M16:N16" si="18">M15/107*100</f>
        <v>0</v>
      </c>
      <c r="N16" s="136">
        <f t="shared" si="18"/>
        <v>0</v>
      </c>
      <c r="O16" s="72"/>
      <c r="P16" s="73">
        <f t="shared" ref="P16" si="19">P15/107*100</f>
        <v>0</v>
      </c>
      <c r="Q16" s="72"/>
      <c r="R16" s="72"/>
      <c r="S16" s="136">
        <f t="shared" ref="S16:T16" si="20">S15/107*100</f>
        <v>0</v>
      </c>
      <c r="T16" s="136">
        <f t="shared" si="20"/>
        <v>0</v>
      </c>
      <c r="U16" s="72"/>
      <c r="V16" s="73">
        <f t="shared" ref="V16" si="21">V15/107*100</f>
        <v>0</v>
      </c>
      <c r="W16" s="72"/>
      <c r="X16" s="72"/>
      <c r="Y16" s="136">
        <f t="shared" ref="Y16:Z16" si="22">Y15/107*100</f>
        <v>0</v>
      </c>
      <c r="Z16" s="136">
        <f t="shared" si="22"/>
        <v>0</v>
      </c>
    </row>
    <row r="17" spans="1:26" s="173" customFormat="1" ht="15.75" thickTop="1" x14ac:dyDescent="0.25">
      <c r="A17" s="80"/>
      <c r="B17" s="80"/>
      <c r="C17" s="80"/>
      <c r="D17" s="45"/>
      <c r="E17" s="45"/>
      <c r="F17" s="210"/>
      <c r="G17" s="207"/>
      <c r="H17" s="207"/>
      <c r="I17" s="157"/>
      <c r="J17" s="45"/>
      <c r="K17" s="45"/>
      <c r="L17" s="210"/>
      <c r="M17" s="207"/>
      <c r="N17" s="207"/>
      <c r="O17" s="157"/>
      <c r="P17" s="45"/>
      <c r="Q17" s="45"/>
      <c r="R17" s="210"/>
      <c r="S17" s="207"/>
      <c r="T17" s="207"/>
      <c r="U17" s="157"/>
      <c r="V17" s="45"/>
      <c r="W17" s="45"/>
      <c r="X17" s="210"/>
      <c r="Y17" s="207"/>
      <c r="Z17" s="207"/>
    </row>
    <row r="18" spans="1:26" s="173" customFormat="1" ht="15" x14ac:dyDescent="0.25">
      <c r="A18" s="80"/>
      <c r="B18" s="34" t="s">
        <v>21</v>
      </c>
      <c r="C18" s="80"/>
      <c r="D18" s="45"/>
      <c r="E18" s="45"/>
      <c r="F18" s="210"/>
      <c r="G18" s="207"/>
      <c r="H18" s="207"/>
      <c r="I18" s="157"/>
      <c r="J18" s="45"/>
      <c r="K18" s="45"/>
      <c r="L18" s="210"/>
      <c r="M18" s="207"/>
      <c r="N18" s="207"/>
      <c r="O18" s="157"/>
      <c r="P18" s="45"/>
      <c r="Q18" s="45"/>
      <c r="R18" s="210"/>
      <c r="S18" s="207"/>
      <c r="T18" s="207"/>
      <c r="U18" s="157"/>
      <c r="V18" s="45"/>
      <c r="W18" s="45"/>
      <c r="X18" s="210"/>
      <c r="Y18" s="207"/>
      <c r="Z18" s="207"/>
    </row>
    <row r="19" spans="1:26" s="60" customFormat="1" ht="15" x14ac:dyDescent="0.25">
      <c r="A19" s="79"/>
      <c r="B19" s="79"/>
      <c r="C19" s="79" t="s">
        <v>124</v>
      </c>
      <c r="D19" s="107"/>
      <c r="E19" s="45"/>
      <c r="F19" s="209"/>
      <c r="G19" s="206">
        <f>D19*F19</f>
        <v>0</v>
      </c>
      <c r="H19" s="206">
        <f>D19-G19</f>
        <v>0</v>
      </c>
      <c r="I19" s="157"/>
      <c r="J19" s="107"/>
      <c r="K19" s="45"/>
      <c r="L19" s="209"/>
      <c r="M19" s="206">
        <f t="shared" ref="M19:M24" si="23">J19*L19</f>
        <v>0</v>
      </c>
      <c r="N19" s="206">
        <f t="shared" ref="N19:N24" si="24">J19-M19</f>
        <v>0</v>
      </c>
      <c r="O19" s="157"/>
      <c r="P19" s="107"/>
      <c r="Q19" s="45"/>
      <c r="R19" s="209"/>
      <c r="S19" s="206">
        <f t="shared" ref="S19:S24" si="25">P19*R19</f>
        <v>0</v>
      </c>
      <c r="T19" s="206">
        <f t="shared" ref="T19:T24" si="26">P19-S19</f>
        <v>0</v>
      </c>
      <c r="U19" s="157"/>
      <c r="V19" s="107"/>
      <c r="W19" s="45"/>
      <c r="X19" s="209"/>
      <c r="Y19" s="206">
        <f t="shared" ref="Y19:Y24" si="27">V19*X19</f>
        <v>0</v>
      </c>
      <c r="Z19" s="206">
        <f t="shared" ref="Z19:Z24" si="28">V19-Y19</f>
        <v>0</v>
      </c>
    </row>
    <row r="20" spans="1:26" ht="15" x14ac:dyDescent="0.25">
      <c r="A20" s="79"/>
      <c r="B20" s="79"/>
      <c r="C20" s="79" t="s">
        <v>125</v>
      </c>
      <c r="D20" s="107"/>
      <c r="E20" s="45"/>
      <c r="F20" s="209"/>
      <c r="G20" s="206">
        <f t="shared" ref="G20:G24" si="29">D20*F20</f>
        <v>0</v>
      </c>
      <c r="H20" s="206">
        <f t="shared" ref="H20:H24" si="30">D20-G20</f>
        <v>0</v>
      </c>
      <c r="I20" s="157"/>
      <c r="J20" s="107"/>
      <c r="K20" s="45"/>
      <c r="L20" s="209"/>
      <c r="M20" s="206">
        <f t="shared" si="23"/>
        <v>0</v>
      </c>
      <c r="N20" s="206">
        <f t="shared" si="24"/>
        <v>0</v>
      </c>
      <c r="O20" s="157"/>
      <c r="P20" s="107"/>
      <c r="Q20" s="45"/>
      <c r="R20" s="209"/>
      <c r="S20" s="206">
        <f t="shared" si="25"/>
        <v>0</v>
      </c>
      <c r="T20" s="206">
        <f t="shared" si="26"/>
        <v>0</v>
      </c>
      <c r="U20" s="157"/>
      <c r="V20" s="107"/>
      <c r="W20" s="45"/>
      <c r="X20" s="209"/>
      <c r="Y20" s="206">
        <f t="shared" si="27"/>
        <v>0</v>
      </c>
      <c r="Z20" s="206">
        <f t="shared" si="28"/>
        <v>0</v>
      </c>
    </row>
    <row r="21" spans="1:26" ht="15" x14ac:dyDescent="0.25">
      <c r="A21" s="79"/>
      <c r="B21" s="79"/>
      <c r="C21" s="79" t="s">
        <v>122</v>
      </c>
      <c r="D21" s="107"/>
      <c r="E21" s="45"/>
      <c r="F21" s="209"/>
      <c r="G21" s="206">
        <f t="shared" si="29"/>
        <v>0</v>
      </c>
      <c r="H21" s="206">
        <f t="shared" si="30"/>
        <v>0</v>
      </c>
      <c r="I21" s="157"/>
      <c r="J21" s="107"/>
      <c r="K21" s="45"/>
      <c r="L21" s="209"/>
      <c r="M21" s="206">
        <f t="shared" si="23"/>
        <v>0</v>
      </c>
      <c r="N21" s="206">
        <f t="shared" si="24"/>
        <v>0</v>
      </c>
      <c r="O21" s="157"/>
      <c r="P21" s="107"/>
      <c r="Q21" s="45"/>
      <c r="R21" s="209"/>
      <c r="S21" s="206">
        <f t="shared" si="25"/>
        <v>0</v>
      </c>
      <c r="T21" s="206">
        <f t="shared" si="26"/>
        <v>0</v>
      </c>
      <c r="U21" s="157"/>
      <c r="V21" s="107"/>
      <c r="W21" s="45"/>
      <c r="X21" s="209"/>
      <c r="Y21" s="206">
        <f t="shared" si="27"/>
        <v>0</v>
      </c>
      <c r="Z21" s="206">
        <f t="shared" si="28"/>
        <v>0</v>
      </c>
    </row>
    <row r="22" spans="1:26" ht="15" x14ac:dyDescent="0.25">
      <c r="A22" s="79"/>
      <c r="B22" s="79"/>
      <c r="C22" s="79" t="s">
        <v>123</v>
      </c>
      <c r="D22" s="107"/>
      <c r="E22" s="45"/>
      <c r="F22" s="209"/>
      <c r="G22" s="206">
        <f t="shared" si="29"/>
        <v>0</v>
      </c>
      <c r="H22" s="206">
        <f t="shared" si="30"/>
        <v>0</v>
      </c>
      <c r="I22" s="157"/>
      <c r="J22" s="107"/>
      <c r="K22" s="45"/>
      <c r="L22" s="209"/>
      <c r="M22" s="206">
        <f t="shared" si="23"/>
        <v>0</v>
      </c>
      <c r="N22" s="206">
        <f t="shared" si="24"/>
        <v>0</v>
      </c>
      <c r="O22" s="157"/>
      <c r="P22" s="107"/>
      <c r="Q22" s="45"/>
      <c r="R22" s="209"/>
      <c r="S22" s="206">
        <f t="shared" si="25"/>
        <v>0</v>
      </c>
      <c r="T22" s="206">
        <f t="shared" si="26"/>
        <v>0</v>
      </c>
      <c r="U22" s="157"/>
      <c r="V22" s="107"/>
      <c r="W22" s="45"/>
      <c r="X22" s="209"/>
      <c r="Y22" s="206">
        <f t="shared" si="27"/>
        <v>0</v>
      </c>
      <c r="Z22" s="206">
        <f t="shared" si="28"/>
        <v>0</v>
      </c>
    </row>
    <row r="23" spans="1:26" ht="15" x14ac:dyDescent="0.25">
      <c r="A23" s="79"/>
      <c r="C23" s="79"/>
      <c r="D23" s="107"/>
      <c r="E23" s="45"/>
      <c r="F23" s="209"/>
      <c r="G23" s="206">
        <f t="shared" si="29"/>
        <v>0</v>
      </c>
      <c r="H23" s="206">
        <f t="shared" si="30"/>
        <v>0</v>
      </c>
      <c r="I23" s="157"/>
      <c r="J23" s="107"/>
      <c r="K23" s="45"/>
      <c r="L23" s="209"/>
      <c r="M23" s="206">
        <f t="shared" si="23"/>
        <v>0</v>
      </c>
      <c r="N23" s="206">
        <f t="shared" si="24"/>
        <v>0</v>
      </c>
      <c r="O23" s="157"/>
      <c r="P23" s="107"/>
      <c r="Q23" s="45"/>
      <c r="R23" s="209"/>
      <c r="S23" s="206">
        <f t="shared" si="25"/>
        <v>0</v>
      </c>
      <c r="T23" s="206">
        <f t="shared" si="26"/>
        <v>0</v>
      </c>
      <c r="U23" s="157"/>
      <c r="V23" s="107"/>
      <c r="W23" s="45"/>
      <c r="X23" s="209"/>
      <c r="Y23" s="206">
        <f t="shared" si="27"/>
        <v>0</v>
      </c>
      <c r="Z23" s="206">
        <f t="shared" si="28"/>
        <v>0</v>
      </c>
    </row>
    <row r="24" spans="1:26" ht="15" x14ac:dyDescent="0.25">
      <c r="A24" s="79"/>
      <c r="B24" s="79"/>
      <c r="C24" s="79"/>
      <c r="D24" s="107"/>
      <c r="E24" s="45"/>
      <c r="F24" s="209"/>
      <c r="G24" s="206">
        <f t="shared" si="29"/>
        <v>0</v>
      </c>
      <c r="H24" s="206">
        <f t="shared" si="30"/>
        <v>0</v>
      </c>
      <c r="I24" s="157"/>
      <c r="J24" s="107"/>
      <c r="K24" s="45"/>
      <c r="L24" s="209"/>
      <c r="M24" s="206">
        <f t="shared" si="23"/>
        <v>0</v>
      </c>
      <c r="N24" s="206">
        <f t="shared" si="24"/>
        <v>0</v>
      </c>
      <c r="O24" s="157"/>
      <c r="P24" s="107"/>
      <c r="Q24" s="45"/>
      <c r="R24" s="209"/>
      <c r="S24" s="206">
        <f t="shared" si="25"/>
        <v>0</v>
      </c>
      <c r="T24" s="206">
        <f t="shared" si="26"/>
        <v>0</v>
      </c>
      <c r="U24" s="157"/>
      <c r="V24" s="107"/>
      <c r="W24" s="45"/>
      <c r="X24" s="209"/>
      <c r="Y24" s="206">
        <f t="shared" si="27"/>
        <v>0</v>
      </c>
      <c r="Z24" s="206">
        <f t="shared" si="28"/>
        <v>0</v>
      </c>
    </row>
    <row r="25" spans="1:26" s="166" customFormat="1" ht="15.75" thickBot="1" x14ac:dyDescent="0.3">
      <c r="A25" s="80"/>
      <c r="B25" s="174" t="s">
        <v>20</v>
      </c>
      <c r="C25" s="80"/>
      <c r="D25" s="73">
        <f>SUM(D19:D24)</f>
        <v>0</v>
      </c>
      <c r="E25" s="136"/>
      <c r="F25" s="213" t="e">
        <f>G25/D25</f>
        <v>#DIV/0!</v>
      </c>
      <c r="G25" s="208">
        <f>SUM(G19:G24)</f>
        <v>0</v>
      </c>
      <c r="H25" s="208">
        <f>SUM(H19:H24)</f>
        <v>0</v>
      </c>
      <c r="I25" s="72"/>
      <c r="J25" s="73">
        <f t="shared" ref="J25" si="31">SUM(J19:J24)</f>
        <v>0</v>
      </c>
      <c r="K25" s="136"/>
      <c r="L25" s="213" t="e">
        <f t="shared" ref="L25" si="32">M25/J25</f>
        <v>#DIV/0!</v>
      </c>
      <c r="M25" s="208">
        <f t="shared" ref="M25:N25" si="33">SUM(M19:M24)</f>
        <v>0</v>
      </c>
      <c r="N25" s="208">
        <f t="shared" si="33"/>
        <v>0</v>
      </c>
      <c r="O25" s="72"/>
      <c r="P25" s="73">
        <f t="shared" ref="P25" si="34">SUM(P19:P24)</f>
        <v>0</v>
      </c>
      <c r="Q25" s="136"/>
      <c r="R25" s="213" t="e">
        <f t="shared" ref="R25" si="35">S25/P25</f>
        <v>#DIV/0!</v>
      </c>
      <c r="S25" s="208">
        <f t="shared" ref="S25:T25" si="36">SUM(S19:S24)</f>
        <v>0</v>
      </c>
      <c r="T25" s="208">
        <f t="shared" si="36"/>
        <v>0</v>
      </c>
      <c r="U25" s="72"/>
      <c r="V25" s="73">
        <f t="shared" ref="V25" si="37">SUM(V19:V24)</f>
        <v>0</v>
      </c>
      <c r="W25" s="136"/>
      <c r="X25" s="213" t="e">
        <f t="shared" ref="X25" si="38">Y25/V25</f>
        <v>#DIV/0!</v>
      </c>
      <c r="Y25" s="208">
        <f t="shared" ref="Y25:Z25" si="39">SUM(Y19:Y24)</f>
        <v>0</v>
      </c>
      <c r="Z25" s="208">
        <f t="shared" si="39"/>
        <v>0</v>
      </c>
    </row>
    <row r="26" spans="1:26" s="166" customFormat="1" ht="16.5" thickTop="1" thickBot="1" x14ac:dyDescent="0.3">
      <c r="A26" s="80"/>
      <c r="B26" s="34" t="s">
        <v>126</v>
      </c>
      <c r="C26" s="80"/>
      <c r="D26" s="73">
        <f>D25/107*100</f>
        <v>0</v>
      </c>
      <c r="E26" s="72"/>
      <c r="F26" s="72"/>
      <c r="G26" s="136">
        <f>G25/107*100</f>
        <v>0</v>
      </c>
      <c r="H26" s="136">
        <f>H25/107*100</f>
        <v>0</v>
      </c>
      <c r="I26" s="72"/>
      <c r="J26" s="73">
        <f t="shared" ref="J26" si="40">J25/107*100</f>
        <v>0</v>
      </c>
      <c r="K26" s="72"/>
      <c r="L26" s="72"/>
      <c r="M26" s="136">
        <f t="shared" ref="M26" si="41">M25/107*100</f>
        <v>0</v>
      </c>
      <c r="N26" s="136">
        <f t="shared" ref="N26" si="42">N25/107*100</f>
        <v>0</v>
      </c>
      <c r="O26" s="72"/>
      <c r="P26" s="73">
        <f t="shared" ref="P26" si="43">P25/107*100</f>
        <v>0</v>
      </c>
      <c r="Q26" s="72"/>
      <c r="R26" s="72"/>
      <c r="S26" s="136">
        <f t="shared" ref="S26" si="44">S25/107*100</f>
        <v>0</v>
      </c>
      <c r="T26" s="136">
        <f t="shared" ref="T26" si="45">T25/107*100</f>
        <v>0</v>
      </c>
      <c r="U26" s="72"/>
      <c r="V26" s="73">
        <f t="shared" ref="V26" si="46">V25/107*100</f>
        <v>0</v>
      </c>
      <c r="W26" s="72"/>
      <c r="X26" s="72"/>
      <c r="Y26" s="136">
        <f t="shared" ref="Y26" si="47">Y25/107*100</f>
        <v>0</v>
      </c>
      <c r="Z26" s="136">
        <f t="shared" ref="Z26" si="48">Z25/107*100</f>
        <v>0</v>
      </c>
    </row>
    <row r="27" spans="1:26" s="150" customFormat="1" ht="15.75" thickTop="1" x14ac:dyDescent="0.25">
      <c r="A27" s="80"/>
      <c r="B27" s="80"/>
      <c r="C27" s="80"/>
      <c r="D27" s="45"/>
      <c r="E27" s="45"/>
      <c r="F27" s="207"/>
      <c r="G27" s="207"/>
      <c r="H27" s="207"/>
      <c r="I27" s="157"/>
      <c r="J27" s="45"/>
      <c r="K27" s="45"/>
      <c r="L27" s="207"/>
      <c r="M27" s="207"/>
      <c r="N27" s="207"/>
      <c r="O27" s="157"/>
      <c r="P27" s="45"/>
      <c r="Q27" s="45"/>
      <c r="R27" s="207"/>
      <c r="S27" s="207"/>
      <c r="T27" s="207"/>
      <c r="U27" s="157"/>
      <c r="V27" s="45"/>
      <c r="W27" s="45"/>
      <c r="X27" s="207"/>
      <c r="Y27" s="207"/>
      <c r="Z27" s="207"/>
    </row>
    <row r="28" spans="1:26" s="167" customFormat="1" ht="15.75" thickBot="1" x14ac:dyDescent="0.3">
      <c r="A28" s="43" t="s">
        <v>127</v>
      </c>
      <c r="B28" s="43"/>
      <c r="C28" s="43"/>
      <c r="D28" s="73">
        <f>D15+D25</f>
        <v>0</v>
      </c>
      <c r="E28" s="136"/>
      <c r="F28" s="213" t="e">
        <f>G28/D28</f>
        <v>#DIV/0!</v>
      </c>
      <c r="G28" s="136">
        <f>G15+G25</f>
        <v>0</v>
      </c>
      <c r="H28" s="136">
        <f>H15+H25</f>
        <v>0</v>
      </c>
      <c r="I28" s="72"/>
      <c r="J28" s="73">
        <f t="shared" ref="J28" si="49">J15+J25</f>
        <v>0</v>
      </c>
      <c r="K28" s="136"/>
      <c r="L28" s="213" t="e">
        <f t="shared" ref="L28" si="50">M28/J28</f>
        <v>#DIV/0!</v>
      </c>
      <c r="M28" s="136">
        <f t="shared" ref="M28:N28" si="51">M15+M25</f>
        <v>0</v>
      </c>
      <c r="N28" s="136">
        <f t="shared" si="51"/>
        <v>0</v>
      </c>
      <c r="O28" s="72"/>
      <c r="P28" s="73">
        <f t="shared" ref="P28" si="52">P15+P25</f>
        <v>0</v>
      </c>
      <c r="Q28" s="136"/>
      <c r="R28" s="213" t="e">
        <f t="shared" ref="R28" si="53">S28/P28</f>
        <v>#DIV/0!</v>
      </c>
      <c r="S28" s="136">
        <f t="shared" ref="S28:T28" si="54">S15+S25</f>
        <v>0</v>
      </c>
      <c r="T28" s="136">
        <f t="shared" si="54"/>
        <v>0</v>
      </c>
      <c r="U28" s="72"/>
      <c r="V28" s="73">
        <f t="shared" ref="V28" si="55">V15+V25</f>
        <v>0</v>
      </c>
      <c r="W28" s="136"/>
      <c r="X28" s="213" t="e">
        <f t="shared" ref="X28" si="56">Y28/V28</f>
        <v>#DIV/0!</v>
      </c>
      <c r="Y28" s="136">
        <f t="shared" ref="Y28:Z28" si="57">Y15+Y25</f>
        <v>0</v>
      </c>
      <c r="Z28" s="136">
        <f t="shared" si="57"/>
        <v>0</v>
      </c>
    </row>
    <row r="29" spans="1:26" s="167" customFormat="1" ht="16.5" thickTop="1" thickBot="1" x14ac:dyDescent="0.3">
      <c r="A29" s="34" t="s">
        <v>126</v>
      </c>
      <c r="C29" s="43"/>
      <c r="D29" s="73">
        <f>D28/107*100</f>
        <v>0</v>
      </c>
      <c r="E29" s="72"/>
      <c r="F29" s="72"/>
      <c r="G29" s="136">
        <f>G28/107*100</f>
        <v>0</v>
      </c>
      <c r="H29" s="136">
        <f>H28/107*100</f>
        <v>0</v>
      </c>
      <c r="I29" s="72"/>
      <c r="J29" s="73">
        <f t="shared" ref="J29" si="58">J28/107*100</f>
        <v>0</v>
      </c>
      <c r="K29" s="72"/>
      <c r="L29" s="72"/>
      <c r="M29" s="136">
        <f t="shared" ref="M29" si="59">M28/107*100</f>
        <v>0</v>
      </c>
      <c r="N29" s="136">
        <f t="shared" ref="N29" si="60">N28/107*100</f>
        <v>0</v>
      </c>
      <c r="O29" s="72"/>
      <c r="P29" s="73">
        <f t="shared" ref="P29" si="61">P28/107*100</f>
        <v>0</v>
      </c>
      <c r="Q29" s="72"/>
      <c r="R29" s="72"/>
      <c r="S29" s="136">
        <f t="shared" ref="S29" si="62">S28/107*100</f>
        <v>0</v>
      </c>
      <c r="T29" s="136">
        <f t="shared" ref="T29" si="63">T28/107*100</f>
        <v>0</v>
      </c>
      <c r="U29" s="72"/>
      <c r="V29" s="73">
        <f t="shared" ref="V29" si="64">V28/107*100</f>
        <v>0</v>
      </c>
      <c r="W29" s="72"/>
      <c r="X29" s="72"/>
      <c r="Y29" s="136">
        <f t="shared" ref="Y29" si="65">Y28/107*100</f>
        <v>0</v>
      </c>
      <c r="Z29" s="136">
        <f t="shared" ref="Z29" si="66">Z28/107*100</f>
        <v>0</v>
      </c>
    </row>
    <row r="30" spans="1:26" ht="15.75" thickTop="1" x14ac:dyDescent="0.25">
      <c r="A30" s="43"/>
      <c r="B30" s="43"/>
      <c r="C30" s="43"/>
      <c r="D30" s="52"/>
      <c r="E30" s="52"/>
      <c r="F30" s="52"/>
      <c r="G30" s="52"/>
      <c r="H30" s="52"/>
      <c r="I30" s="157"/>
      <c r="J30" s="52"/>
      <c r="K30" s="52"/>
      <c r="L30" s="52"/>
      <c r="M30" s="52"/>
      <c r="N30" s="52"/>
      <c r="O30" s="157"/>
      <c r="P30" s="52"/>
      <c r="Q30" s="52"/>
      <c r="R30" s="52"/>
      <c r="S30" s="52"/>
      <c r="T30" s="52"/>
      <c r="U30" s="157"/>
      <c r="V30" s="52"/>
      <c r="W30" s="52"/>
      <c r="X30" s="52"/>
      <c r="Y30" s="52"/>
      <c r="Z30" s="52"/>
    </row>
    <row r="31" spans="1:26" ht="15" x14ac:dyDescent="0.25">
      <c r="A31" s="159" t="s">
        <v>121</v>
      </c>
      <c r="B31" s="159"/>
      <c r="C31" s="160"/>
      <c r="D31" s="160"/>
      <c r="E31" s="204"/>
      <c r="F31" s="204"/>
      <c r="G31" s="204"/>
      <c r="H31" s="204"/>
      <c r="I31" s="160"/>
      <c r="J31" s="160"/>
      <c r="K31" s="204"/>
      <c r="L31" s="204"/>
      <c r="M31" s="204"/>
      <c r="N31" s="204"/>
      <c r="O31" s="160"/>
      <c r="P31" s="160"/>
      <c r="Q31" s="204"/>
      <c r="R31" s="204"/>
      <c r="S31" s="204"/>
      <c r="T31" s="204"/>
      <c r="U31" s="160"/>
      <c r="V31" s="160"/>
      <c r="W31" s="204"/>
      <c r="X31" s="204"/>
      <c r="Y31" s="204"/>
      <c r="Z31" s="204"/>
    </row>
    <row r="32" spans="1:26" ht="15" x14ac:dyDescent="0.25">
      <c r="A32" s="152" t="s">
        <v>95</v>
      </c>
      <c r="B32" s="179"/>
      <c r="C32" s="179"/>
      <c r="D32" s="179"/>
      <c r="E32" s="178"/>
      <c r="F32" s="178"/>
      <c r="G32" s="178"/>
      <c r="H32" s="178"/>
      <c r="I32" s="179"/>
      <c r="J32" s="179"/>
      <c r="K32" s="178"/>
      <c r="L32" s="178"/>
      <c r="M32" s="178"/>
      <c r="N32" s="178"/>
      <c r="O32" s="179"/>
      <c r="P32" s="179"/>
      <c r="Q32" s="178"/>
      <c r="R32" s="178"/>
      <c r="S32" s="178"/>
      <c r="T32" s="178"/>
      <c r="U32" s="179"/>
      <c r="V32" s="179"/>
      <c r="W32" s="178"/>
      <c r="X32" s="178"/>
      <c r="Y32" s="178"/>
      <c r="Z32" s="178"/>
    </row>
    <row r="33" spans="1:26" ht="64.5" customHeight="1" x14ac:dyDescent="0.2">
      <c r="A33" s="225" t="s">
        <v>38</v>
      </c>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row>
    <row r="34" spans="1:26" ht="12.6" customHeight="1" x14ac:dyDescent="0.2">
      <c r="A34" s="197"/>
      <c r="B34" s="197"/>
      <c r="C34" s="197"/>
      <c r="D34" s="197"/>
      <c r="E34" s="205"/>
      <c r="F34" s="205"/>
      <c r="G34" s="205"/>
      <c r="H34" s="205"/>
      <c r="I34" s="197"/>
      <c r="J34" s="197"/>
      <c r="K34" s="205"/>
      <c r="L34" s="205"/>
      <c r="M34" s="205"/>
      <c r="N34" s="205"/>
      <c r="O34" s="197"/>
      <c r="P34" s="197"/>
      <c r="Q34" s="205"/>
      <c r="R34" s="205"/>
      <c r="S34" s="205"/>
      <c r="T34" s="205"/>
      <c r="U34" s="197"/>
      <c r="V34" s="197"/>
      <c r="W34" s="205"/>
      <c r="X34" s="205"/>
      <c r="Y34" s="205"/>
      <c r="Z34" s="205"/>
    </row>
    <row r="35" spans="1:26" ht="12.6" customHeight="1" x14ac:dyDescent="0.2">
      <c r="A35" s="197"/>
      <c r="B35" s="197"/>
      <c r="C35" s="197"/>
      <c r="D35" s="197"/>
      <c r="E35" s="205"/>
      <c r="F35" s="205"/>
      <c r="G35" s="205"/>
      <c r="H35" s="205"/>
      <c r="I35" s="197"/>
      <c r="J35" s="197"/>
      <c r="K35" s="205"/>
      <c r="L35" s="205"/>
      <c r="M35" s="205"/>
      <c r="N35" s="205"/>
      <c r="O35" s="197"/>
      <c r="P35" s="197"/>
      <c r="Q35" s="205"/>
      <c r="R35" s="205"/>
      <c r="S35" s="205"/>
      <c r="T35" s="205"/>
      <c r="U35" s="197"/>
      <c r="V35" s="197"/>
      <c r="W35" s="205"/>
      <c r="X35" s="205"/>
      <c r="Y35" s="205"/>
      <c r="Z35" s="205"/>
    </row>
    <row r="36" spans="1:26" ht="12.6" customHeight="1" x14ac:dyDescent="0.2">
      <c r="A36" s="197"/>
      <c r="B36" s="197"/>
      <c r="C36" s="197"/>
      <c r="D36" s="197"/>
      <c r="E36" s="205"/>
      <c r="F36" s="205"/>
      <c r="G36" s="205"/>
      <c r="H36" s="205"/>
      <c r="I36" s="197"/>
      <c r="J36" s="197"/>
      <c r="K36" s="205"/>
      <c r="L36" s="205"/>
      <c r="M36" s="205"/>
      <c r="N36" s="205"/>
      <c r="O36" s="197"/>
      <c r="P36" s="197"/>
      <c r="Q36" s="205"/>
      <c r="R36" s="205"/>
      <c r="S36" s="205"/>
      <c r="T36" s="205"/>
      <c r="U36" s="197"/>
      <c r="V36" s="197"/>
      <c r="W36" s="205"/>
      <c r="X36" s="205"/>
      <c r="Y36" s="205"/>
      <c r="Z36" s="205"/>
    </row>
    <row r="37" spans="1:26" ht="12.6" customHeight="1" x14ac:dyDescent="0.2">
      <c r="A37" s="197"/>
      <c r="B37" s="197"/>
      <c r="C37" s="197"/>
      <c r="D37" s="197"/>
      <c r="E37" s="205"/>
      <c r="F37" s="205"/>
      <c r="G37" s="205"/>
      <c r="H37" s="205"/>
      <c r="I37" s="197"/>
      <c r="J37" s="197"/>
      <c r="K37" s="205"/>
      <c r="L37" s="205"/>
      <c r="M37" s="205"/>
      <c r="N37" s="205"/>
      <c r="O37" s="197"/>
      <c r="P37" s="197"/>
      <c r="Q37" s="205"/>
      <c r="R37" s="205"/>
      <c r="S37" s="205"/>
      <c r="T37" s="205"/>
      <c r="U37" s="197"/>
      <c r="V37" s="197"/>
      <c r="W37" s="205"/>
      <c r="X37" s="205"/>
      <c r="Y37" s="205"/>
      <c r="Z37" s="205"/>
    </row>
    <row r="38" spans="1:26" x14ac:dyDescent="0.2">
      <c r="A38" s="60"/>
      <c r="B38" s="60"/>
      <c r="C38" s="60"/>
      <c r="D38" s="60"/>
      <c r="E38" s="173"/>
      <c r="F38" s="173"/>
      <c r="G38" s="173"/>
      <c r="H38" s="173"/>
      <c r="I38" s="60"/>
      <c r="J38" s="60"/>
      <c r="K38" s="173"/>
      <c r="L38" s="173"/>
      <c r="M38" s="173"/>
      <c r="N38" s="173"/>
      <c r="O38" s="60"/>
      <c r="P38" s="60"/>
      <c r="Q38" s="173"/>
      <c r="R38" s="173"/>
      <c r="S38" s="173"/>
      <c r="T38" s="173"/>
      <c r="U38" s="60"/>
      <c r="V38" s="60"/>
      <c r="W38" s="173"/>
      <c r="X38" s="173"/>
      <c r="Y38" s="173"/>
      <c r="Z38" s="173"/>
    </row>
  </sheetData>
  <mergeCells count="1">
    <mergeCell ref="A33:Z33"/>
  </mergeCells>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4</vt:i4>
      </vt:variant>
    </vt:vector>
  </HeadingPairs>
  <TitlesOfParts>
    <vt:vector size="9" baseType="lpstr">
      <vt:lpstr>Annex 2 Budget Summary</vt:lpstr>
      <vt:lpstr>Annex 2A Geo., outcome and hum.</vt:lpstr>
      <vt:lpstr>Annex 2B Geo. and cost cat.</vt:lpstr>
      <vt:lpstr>Annex 2C Fragile context focus</vt:lpstr>
      <vt:lpstr>Annex 2D Additional SPA(top-up)</vt:lpstr>
      <vt:lpstr>'Annex 2 Budget Summary'!Udskriftsområde</vt:lpstr>
      <vt:lpstr>'Annex 2A Geo., outcome and hum.'!Udskriftsområde</vt:lpstr>
      <vt:lpstr>'Annex 2B Geo. and cost cat.'!Udskriftsområde</vt:lpstr>
      <vt:lpstr>'Annex 2C Fragile context focus'!Udskriftsområde</vt:lpstr>
    </vt:vector>
  </TitlesOfParts>
  <Company>Udenrigsministeriet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Henriques</dc:creator>
  <cp:lastModifiedBy>Kasper Thede Anderskov</cp:lastModifiedBy>
  <cp:lastPrinted>2021-10-13T10:09:47Z</cp:lastPrinted>
  <dcterms:created xsi:type="dcterms:W3CDTF">2000-12-20T09:29:33Z</dcterms:created>
  <dcterms:modified xsi:type="dcterms:W3CDTF">2022-03-08T09:57:47Z</dcterms:modified>
</cp:coreProperties>
</file>