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HCE\Partnerskaber\Puljer\Reviderede retningslinjer 2021-2022\"/>
    </mc:Choice>
  </mc:AlternateContent>
  <bookViews>
    <workbookView xWindow="0" yWindow="0" windowWidth="19200" windowHeight="6900" tabRatio="670" activeTab="4"/>
  </bookViews>
  <sheets>
    <sheet name="1 - Budgetopfølgnng og regnskab" sheetId="11" r:id="rId1"/>
    <sheet name="1.1 - Likvid+tilsagnsbalance" sheetId="19" r:id="rId2"/>
    <sheet name="2 - Outcomes" sheetId="17" r:id="rId3"/>
    <sheet name="3 - Omkostningskategorier" sheetId="4" r:id="rId4"/>
    <sheet name="4 - Specifikation" sheetId="18" r:id="rId5"/>
  </sheets>
  <definedNames>
    <definedName name="_xlnm.Print_Area" localSheetId="0">'1 - Budgetopfølgnng og regnskab'!$A$1:$J$60</definedName>
    <definedName name="_xlnm.Print_Area" localSheetId="1">'1.1 - Likvid+tilsagnsbalance'!$A$1:$B$51</definedName>
    <definedName name="_xlnm.Print_Area" localSheetId="2">'2 - Outcomes'!$A$1:$J$73</definedName>
    <definedName name="_xlnm.Print_Area" localSheetId="3">'3 - Omkostningskategorier'!$A$1:$J$65</definedName>
    <definedName name="_xlnm.Print_Area" localSheetId="4">'4 - Specifikation'!$A$1:$I$45</definedName>
  </definedNames>
  <calcPr calcId="162913"/>
</workbook>
</file>

<file path=xl/calcChain.xml><?xml version="1.0" encoding="utf-8"?>
<calcChain xmlns="http://schemas.openxmlformats.org/spreadsheetml/2006/main">
  <c r="H30" i="18" l="1"/>
  <c r="H28" i="18" s="1"/>
  <c r="G28" i="18"/>
  <c r="G31" i="18"/>
  <c r="H144" i="18"/>
  <c r="G144" i="18"/>
  <c r="H138" i="18"/>
  <c r="G138" i="18"/>
  <c r="H129" i="18"/>
  <c r="G129" i="18"/>
  <c r="H18" i="18"/>
  <c r="G18" i="18"/>
  <c r="F66" i="18"/>
  <c r="F100" i="18"/>
  <c r="F98" i="18"/>
  <c r="F104" i="18"/>
  <c r="F107" i="18"/>
  <c r="F109" i="18"/>
  <c r="F111" i="18"/>
  <c r="F90" i="18"/>
  <c r="F88" i="18"/>
  <c r="F85" i="18"/>
  <c r="F81" i="18"/>
  <c r="F79" i="18"/>
  <c r="F73" i="18"/>
  <c r="F71" i="18"/>
  <c r="F69" i="18"/>
  <c r="F62" i="18"/>
  <c r="F60" i="18"/>
  <c r="J84" i="18"/>
  <c r="H104" i="18"/>
  <c r="H107" i="18"/>
  <c r="H109" i="18"/>
  <c r="H111" i="18"/>
  <c r="J114" i="18"/>
  <c r="J113" i="18"/>
  <c r="J112" i="18"/>
  <c r="I111" i="18"/>
  <c r="J110" i="18"/>
  <c r="J109" i="18" s="1"/>
  <c r="I109" i="18"/>
  <c r="J108" i="18"/>
  <c r="J107" i="18" s="1"/>
  <c r="I107" i="18"/>
  <c r="J106" i="18"/>
  <c r="J105" i="18"/>
  <c r="I104" i="18"/>
  <c r="J103" i="18"/>
  <c r="J102" i="18"/>
  <c r="J101" i="18"/>
  <c r="I100" i="18"/>
  <c r="H100" i="18"/>
  <c r="J99" i="18"/>
  <c r="J98" i="18" s="1"/>
  <c r="I98" i="18"/>
  <c r="H98" i="18"/>
  <c r="J95" i="18"/>
  <c r="J94" i="18"/>
  <c r="J93" i="18"/>
  <c r="I92" i="18"/>
  <c r="H92" i="18"/>
  <c r="J91" i="18"/>
  <c r="J90" i="18" s="1"/>
  <c r="I90" i="18"/>
  <c r="H90" i="18"/>
  <c r="J89" i="18"/>
  <c r="J88" i="18" s="1"/>
  <c r="I88" i="18"/>
  <c r="H88" i="18"/>
  <c r="J87" i="18"/>
  <c r="J86" i="18"/>
  <c r="I85" i="18"/>
  <c r="H85" i="18"/>
  <c r="J83" i="18"/>
  <c r="J82" i="18"/>
  <c r="I81" i="18"/>
  <c r="H81" i="18"/>
  <c r="J80" i="18"/>
  <c r="J79" i="18" s="1"/>
  <c r="I79" i="18"/>
  <c r="H79" i="18"/>
  <c r="J76" i="18"/>
  <c r="J75" i="18"/>
  <c r="J74" i="18"/>
  <c r="I73" i="18"/>
  <c r="H73" i="18"/>
  <c r="J72" i="18"/>
  <c r="J71" i="18" s="1"/>
  <c r="I71" i="18"/>
  <c r="H71" i="18"/>
  <c r="J70" i="18"/>
  <c r="J69" i="18" s="1"/>
  <c r="I69" i="18"/>
  <c r="H69" i="18"/>
  <c r="J68" i="18"/>
  <c r="J67" i="18"/>
  <c r="I66" i="18"/>
  <c r="H66" i="18"/>
  <c r="J65" i="18"/>
  <c r="J64" i="18"/>
  <c r="J63" i="18"/>
  <c r="I62" i="18"/>
  <c r="H62" i="18"/>
  <c r="J61" i="18"/>
  <c r="J60" i="18" s="1"/>
  <c r="I60" i="18"/>
  <c r="H60" i="18"/>
  <c r="J57" i="18"/>
  <c r="J56" i="18"/>
  <c r="J55" i="18"/>
  <c r="I54" i="18"/>
  <c r="H54" i="18"/>
  <c r="J53" i="18"/>
  <c r="J52" i="18" s="1"/>
  <c r="I52" i="18"/>
  <c r="H52" i="18"/>
  <c r="J50" i="18"/>
  <c r="I50" i="18"/>
  <c r="H50" i="18"/>
  <c r="J47" i="18"/>
  <c r="I47" i="18"/>
  <c r="H47" i="18"/>
  <c r="J45" i="18"/>
  <c r="J44" i="18"/>
  <c r="I43" i="18"/>
  <c r="H43" i="18"/>
  <c r="J42" i="18"/>
  <c r="J41" i="18" s="1"/>
  <c r="I41" i="18"/>
  <c r="H41" i="18"/>
  <c r="F40" i="18"/>
  <c r="I22" i="18"/>
  <c r="H22" i="18"/>
  <c r="G22" i="18"/>
  <c r="J38" i="18"/>
  <c r="J37" i="18"/>
  <c r="J36" i="18"/>
  <c r="I35" i="18"/>
  <c r="H35" i="18"/>
  <c r="G35" i="18"/>
  <c r="G119" i="18" s="1"/>
  <c r="F21" i="18"/>
  <c r="J34" i="18"/>
  <c r="J33" i="18" s="1"/>
  <c r="J32" i="18"/>
  <c r="J31" i="18" s="1"/>
  <c r="J29" i="18"/>
  <c r="J27" i="18"/>
  <c r="J26" i="18"/>
  <c r="J25" i="18"/>
  <c r="J23" i="18"/>
  <c r="J22" i="18" s="1"/>
  <c r="H33" i="18"/>
  <c r="H31" i="18"/>
  <c r="H24" i="18"/>
  <c r="E31" i="4"/>
  <c r="I28" i="18"/>
  <c r="B15" i="11"/>
  <c r="B14" i="19"/>
  <c r="B48" i="19"/>
  <c r="B35" i="19"/>
  <c r="B19" i="19"/>
  <c r="B24" i="19" s="1"/>
  <c r="I33" i="18"/>
  <c r="G33" i="18"/>
  <c r="I31" i="18"/>
  <c r="I24" i="18"/>
  <c r="G24" i="18"/>
  <c r="F11" i="11"/>
  <c r="F10" i="11"/>
  <c r="I50" i="17"/>
  <c r="I46" i="17"/>
  <c r="I46" i="4"/>
  <c r="I42" i="4"/>
  <c r="I27" i="17"/>
  <c r="I23" i="17"/>
  <c r="I19" i="17"/>
  <c r="I15" i="17"/>
  <c r="I11" i="17"/>
  <c r="I27" i="4"/>
  <c r="I23" i="4"/>
  <c r="I19" i="4"/>
  <c r="I15" i="4"/>
  <c r="J30" i="18" l="1"/>
  <c r="F119" i="18"/>
  <c r="H119" i="18"/>
  <c r="I119" i="18"/>
  <c r="I21" i="18"/>
  <c r="J111" i="18"/>
  <c r="F59" i="18"/>
  <c r="J85" i="18"/>
  <c r="F97" i="18"/>
  <c r="G21" i="18"/>
  <c r="J92" i="18"/>
  <c r="J43" i="18"/>
  <c r="F78" i="18"/>
  <c r="J100" i="18"/>
  <c r="J66" i="18"/>
  <c r="J62" i="18"/>
  <c r="H21" i="18"/>
  <c r="J73" i="18"/>
  <c r="I59" i="18"/>
  <c r="I40" i="18"/>
  <c r="H40" i="18"/>
  <c r="G97" i="18"/>
  <c r="J104" i="18"/>
  <c r="J81" i="18"/>
  <c r="H78" i="18"/>
  <c r="G78" i="18"/>
  <c r="G40" i="18"/>
  <c r="J54" i="18"/>
  <c r="I78" i="18"/>
  <c r="H97" i="18"/>
  <c r="H59" i="18"/>
  <c r="G59" i="18"/>
  <c r="I97" i="18"/>
  <c r="J35" i="18"/>
  <c r="J24" i="18"/>
  <c r="J28" i="18"/>
  <c r="B26" i="19"/>
  <c r="B28" i="19" s="1"/>
  <c r="H116" i="18" l="1"/>
  <c r="H118" i="18"/>
  <c r="F116" i="18"/>
  <c r="F118" i="18" s="1"/>
  <c r="J119" i="18"/>
  <c r="G116" i="18"/>
  <c r="I116" i="18"/>
  <c r="I118" i="18" s="1"/>
  <c r="J78" i="18"/>
  <c r="J40" i="18"/>
  <c r="J97" i="18"/>
  <c r="J59" i="18"/>
  <c r="J21" i="18"/>
  <c r="H131" i="18" l="1"/>
  <c r="H146" i="18" s="1"/>
  <c r="G118" i="18"/>
  <c r="G131" i="18"/>
  <c r="G146" i="18" s="1"/>
  <c r="J116" i="18"/>
  <c r="J118" i="18" s="1"/>
  <c r="G149" i="18" l="1"/>
  <c r="H149" i="18" s="1"/>
  <c r="H151" i="18" s="1"/>
  <c r="G151" i="18" l="1"/>
  <c r="H22" i="11" l="1"/>
  <c r="J22" i="11" s="1"/>
  <c r="H24" i="11"/>
  <c r="J24" i="11" s="1"/>
  <c r="H25" i="11"/>
  <c r="J25" i="11" s="1"/>
  <c r="G46" i="4" l="1"/>
  <c r="G42" i="4"/>
  <c r="I38" i="4"/>
  <c r="I50" i="4" s="1"/>
  <c r="G38" i="4"/>
  <c r="G27" i="4"/>
  <c r="G23" i="4"/>
  <c r="G19" i="4"/>
  <c r="G15" i="4"/>
  <c r="I11" i="4"/>
  <c r="G11" i="4"/>
  <c r="I42" i="17"/>
  <c r="I33" i="4"/>
  <c r="I34" i="4"/>
  <c r="I35" i="4"/>
  <c r="I52" i="4"/>
  <c r="I53" i="4"/>
  <c r="I54" i="4"/>
  <c r="I60" i="4" l="1"/>
  <c r="G31" i="4"/>
  <c r="H27" i="4" s="1"/>
  <c r="I31" i="4"/>
  <c r="I56" i="4" s="1"/>
  <c r="G50" i="4"/>
  <c r="H46" i="4" s="1"/>
  <c r="I54" i="17"/>
  <c r="I31" i="17"/>
  <c r="I59" i="4"/>
  <c r="I58" i="4"/>
  <c r="H19" i="4" l="1"/>
  <c r="H23" i="4"/>
  <c r="H11" i="4"/>
  <c r="H15" i="4"/>
  <c r="H42" i="4"/>
  <c r="H38" i="4"/>
  <c r="B56" i="11" l="1"/>
  <c r="F15" i="11"/>
  <c r="D15" i="11"/>
  <c r="G33" i="4" l="1"/>
  <c r="G34" i="4"/>
  <c r="E34" i="4"/>
  <c r="G35" i="4" l="1"/>
  <c r="E35" i="4"/>
  <c r="E33" i="4"/>
  <c r="E56" i="17" l="1"/>
  <c r="E69" i="17" s="1"/>
  <c r="B47" i="11" s="1"/>
  <c r="G33" i="17"/>
  <c r="G62" i="17" s="1"/>
  <c r="D40" i="11" s="1"/>
  <c r="I33" i="17"/>
  <c r="I62" i="17" s="1"/>
  <c r="F40" i="11" s="1"/>
  <c r="G34" i="17"/>
  <c r="G63" i="17" s="1"/>
  <c r="D41" i="11" s="1"/>
  <c r="I34" i="17"/>
  <c r="I63" i="17" s="1"/>
  <c r="F41" i="11" s="1"/>
  <c r="G35" i="17"/>
  <c r="G64" i="17" s="1"/>
  <c r="D42" i="11" s="1"/>
  <c r="I35" i="17"/>
  <c r="I64" i="17" s="1"/>
  <c r="F42" i="11" s="1"/>
  <c r="G36" i="17"/>
  <c r="G65" i="17" s="1"/>
  <c r="I36" i="17"/>
  <c r="I65" i="17" s="1"/>
  <c r="G37" i="17"/>
  <c r="G66" i="17" s="1"/>
  <c r="D44" i="11" s="1"/>
  <c r="I37" i="17"/>
  <c r="I66" i="17" s="1"/>
  <c r="F44" i="11" s="1"/>
  <c r="G38" i="17"/>
  <c r="G67" i="17" s="1"/>
  <c r="D45" i="11" s="1"/>
  <c r="I38" i="17"/>
  <c r="I67" i="17" s="1"/>
  <c r="F45" i="11" s="1"/>
  <c r="G39" i="17"/>
  <c r="G68" i="17" s="1"/>
  <c r="D46" i="11" s="1"/>
  <c r="I39" i="17"/>
  <c r="I68" i="17" s="1"/>
  <c r="F46" i="11" s="1"/>
  <c r="E39" i="17"/>
  <c r="E68" i="17" s="1"/>
  <c r="B46" i="11" s="1"/>
  <c r="E38" i="17"/>
  <c r="E67" i="17" s="1"/>
  <c r="B45" i="11" s="1"/>
  <c r="E37" i="17"/>
  <c r="E66" i="17" s="1"/>
  <c r="E36" i="17"/>
  <c r="E65" i="17" s="1"/>
  <c r="E35" i="17"/>
  <c r="E64" i="17" s="1"/>
  <c r="E34" i="17"/>
  <c r="E63" i="17" s="1"/>
  <c r="E33" i="17"/>
  <c r="E15" i="17"/>
  <c r="E23" i="4"/>
  <c r="E27" i="4"/>
  <c r="E23" i="17"/>
  <c r="G23" i="17"/>
  <c r="E27" i="17"/>
  <c r="G27" i="17"/>
  <c r="D56" i="11"/>
  <c r="H45" i="11" l="1"/>
  <c r="J45" i="11" s="1"/>
  <c r="H41" i="11"/>
  <c r="J41" i="11" s="1"/>
  <c r="H46" i="11"/>
  <c r="J46" i="11" s="1"/>
  <c r="H44" i="11"/>
  <c r="J44" i="11" s="1"/>
  <c r="H42" i="11"/>
  <c r="J42" i="11" s="1"/>
  <c r="H40" i="11"/>
  <c r="J40" i="11" s="1"/>
  <c r="F43" i="11"/>
  <c r="D43" i="11"/>
  <c r="H43" i="11" l="1"/>
  <c r="J43" i="11" s="1"/>
  <c r="I58" i="17"/>
  <c r="I71" i="17" s="1"/>
  <c r="F49" i="11" s="1"/>
  <c r="G58" i="17"/>
  <c r="G71" i="17" s="1"/>
  <c r="D49" i="11" s="1"/>
  <c r="E58" i="17"/>
  <c r="E71" i="17" s="1"/>
  <c r="B49" i="11" s="1"/>
  <c r="I57" i="17"/>
  <c r="I70" i="17" s="1"/>
  <c r="F48" i="11" s="1"/>
  <c r="G57" i="17"/>
  <c r="G70" i="17" s="1"/>
  <c r="D48" i="11" s="1"/>
  <c r="E57" i="17"/>
  <c r="I56" i="17"/>
  <c r="I69" i="17" s="1"/>
  <c r="F47" i="11" s="1"/>
  <c r="G56" i="17"/>
  <c r="G69" i="17" s="1"/>
  <c r="D47" i="11" s="1"/>
  <c r="B43" i="11"/>
  <c r="G50" i="17"/>
  <c r="E50" i="17"/>
  <c r="G46" i="17"/>
  <c r="E46" i="17"/>
  <c r="J50" i="17"/>
  <c r="G42" i="17"/>
  <c r="E42" i="17"/>
  <c r="B41" i="11"/>
  <c r="E62" i="17"/>
  <c r="B40" i="11" s="1"/>
  <c r="G19" i="17"/>
  <c r="E19" i="17"/>
  <c r="G15" i="17"/>
  <c r="G11" i="17"/>
  <c r="E11" i="17"/>
  <c r="F34" i="11"/>
  <c r="F33" i="11"/>
  <c r="G54" i="4"/>
  <c r="G53" i="4"/>
  <c r="G59" i="4" s="1"/>
  <c r="D34" i="11" s="1"/>
  <c r="G52" i="4"/>
  <c r="E53" i="4"/>
  <c r="E59" i="4" s="1"/>
  <c r="B34" i="11" s="1"/>
  <c r="E54" i="4"/>
  <c r="E52" i="4"/>
  <c r="E58" i="4" s="1"/>
  <c r="B33" i="11" s="1"/>
  <c r="H48" i="11" l="1"/>
  <c r="J48" i="11" s="1"/>
  <c r="H34" i="11"/>
  <c r="J34" i="11" s="1"/>
  <c r="H47" i="11"/>
  <c r="J47" i="11" s="1"/>
  <c r="H49" i="11"/>
  <c r="J49" i="11" s="1"/>
  <c r="B44" i="11"/>
  <c r="E70" i="17"/>
  <c r="B48" i="11" s="1"/>
  <c r="E31" i="17"/>
  <c r="F38" i="17" s="1"/>
  <c r="F35" i="17"/>
  <c r="F35" i="11"/>
  <c r="G60" i="4"/>
  <c r="D35" i="11" s="1"/>
  <c r="E60" i="4"/>
  <c r="B35" i="11" s="1"/>
  <c r="G58" i="4"/>
  <c r="D33" i="11" s="1"/>
  <c r="H33" i="11" s="1"/>
  <c r="J33" i="11" s="1"/>
  <c r="G31" i="17"/>
  <c r="B42" i="11"/>
  <c r="J46" i="17"/>
  <c r="J56" i="17"/>
  <c r="J42" i="17"/>
  <c r="G54" i="17"/>
  <c r="H58" i="17" s="1"/>
  <c r="E54" i="17"/>
  <c r="F57" i="17" s="1"/>
  <c r="J57" i="17"/>
  <c r="J58" i="17"/>
  <c r="F23" i="17" l="1"/>
  <c r="H35" i="11"/>
  <c r="J35" i="11" s="1"/>
  <c r="F27" i="17"/>
  <c r="F46" i="17"/>
  <c r="F36" i="17"/>
  <c r="H57" i="17"/>
  <c r="F37" i="17"/>
  <c r="F56" i="17"/>
  <c r="F42" i="17"/>
  <c r="J23" i="17"/>
  <c r="J34" i="17"/>
  <c r="J38" i="17"/>
  <c r="J37" i="17"/>
  <c r="J35" i="17"/>
  <c r="J39" i="17"/>
  <c r="J36" i="17"/>
  <c r="J33" i="17"/>
  <c r="H23" i="17"/>
  <c r="H33" i="17"/>
  <c r="H35" i="17"/>
  <c r="H37" i="17"/>
  <c r="H39" i="17"/>
  <c r="H34" i="17"/>
  <c r="H38" i="17"/>
  <c r="H36" i="17"/>
  <c r="J27" i="17"/>
  <c r="H27" i="17"/>
  <c r="H56" i="17"/>
  <c r="G60" i="17"/>
  <c r="D39" i="11" s="1"/>
  <c r="J11" i="17"/>
  <c r="J15" i="17"/>
  <c r="I60" i="17"/>
  <c r="J19" i="17"/>
  <c r="H11" i="17"/>
  <c r="H19" i="17"/>
  <c r="H15" i="17"/>
  <c r="E60" i="17"/>
  <c r="B39" i="11" s="1"/>
  <c r="F50" i="17"/>
  <c r="F58" i="17"/>
  <c r="H46" i="17"/>
  <c r="H50" i="17"/>
  <c r="H42" i="17"/>
  <c r="F34" i="17"/>
  <c r="F19" i="17"/>
  <c r="F15" i="17"/>
  <c r="F11" i="17"/>
  <c r="F39" i="17"/>
  <c r="F33" i="17"/>
  <c r="E39" i="11" l="1"/>
  <c r="F39" i="11"/>
  <c r="H39" i="11" s="1"/>
  <c r="J63" i="17"/>
  <c r="J67" i="17"/>
  <c r="J71" i="17"/>
  <c r="J69" i="17"/>
  <c r="J70" i="17"/>
  <c r="J64" i="17"/>
  <c r="J68" i="17"/>
  <c r="J62" i="17"/>
  <c r="J66" i="17"/>
  <c r="J65" i="17"/>
  <c r="H63" i="17"/>
  <c r="H67" i="17"/>
  <c r="H69" i="17"/>
  <c r="H71" i="17"/>
  <c r="H64" i="17"/>
  <c r="H66" i="17"/>
  <c r="H68" i="17"/>
  <c r="H70" i="17"/>
  <c r="H65" i="17"/>
  <c r="H62" i="17"/>
  <c r="F71" i="17"/>
  <c r="F67" i="17"/>
  <c r="F63" i="17"/>
  <c r="F70" i="17"/>
  <c r="F66" i="17"/>
  <c r="F69" i="17"/>
  <c r="F68" i="17"/>
  <c r="F64" i="17"/>
  <c r="F65" i="17"/>
  <c r="F62" i="17"/>
  <c r="G39" i="11" l="1"/>
  <c r="J39" i="11"/>
  <c r="E46" i="4"/>
  <c r="E19" i="4"/>
  <c r="F20" i="11" l="1"/>
  <c r="F54" i="11" l="1"/>
  <c r="J34" i="4"/>
  <c r="J33" i="4"/>
  <c r="J35" i="4"/>
  <c r="F19" i="11"/>
  <c r="F55" i="11" s="1"/>
  <c r="J27" i="4"/>
  <c r="J23" i="4"/>
  <c r="F32" i="11"/>
  <c r="J53" i="4"/>
  <c r="J54" i="4"/>
  <c r="J52" i="4"/>
  <c r="J19" i="4"/>
  <c r="J38" i="4"/>
  <c r="J46" i="4"/>
  <c r="J42" i="4"/>
  <c r="J11" i="4"/>
  <c r="J15" i="4"/>
  <c r="G32" i="11" l="1"/>
  <c r="F21" i="11"/>
  <c r="G35" i="11"/>
  <c r="J59" i="4"/>
  <c r="J60" i="4"/>
  <c r="J58" i="4"/>
  <c r="F26" i="11" l="1"/>
  <c r="G25" i="11" s="1"/>
  <c r="G40" i="11"/>
  <c r="G44" i="11"/>
  <c r="G46" i="11"/>
  <c r="G48" i="11"/>
  <c r="G41" i="11"/>
  <c r="G43" i="11"/>
  <c r="G45" i="11"/>
  <c r="G47" i="11"/>
  <c r="G49" i="11"/>
  <c r="G42" i="11"/>
  <c r="G34" i="11"/>
  <c r="G33" i="11"/>
  <c r="G21" i="11" l="1"/>
  <c r="F28" i="11"/>
  <c r="G26" i="11"/>
  <c r="F58" i="11" l="1"/>
  <c r="G28" i="11"/>
  <c r="H34" i="4"/>
  <c r="H33" i="4"/>
  <c r="H35" i="4"/>
  <c r="D20" i="11"/>
  <c r="D54" i="11" l="1"/>
  <c r="H20" i="11"/>
  <c r="J20" i="11" s="1"/>
  <c r="D19" i="11"/>
  <c r="H19" i="11" s="1"/>
  <c r="J19" i="11" s="1"/>
  <c r="H54" i="4"/>
  <c r="H52" i="4"/>
  <c r="H53" i="4"/>
  <c r="G56" i="4"/>
  <c r="D32" i="11" s="1"/>
  <c r="E32" i="11" l="1"/>
  <c r="H32" i="11"/>
  <c r="J32" i="11" s="1"/>
  <c r="D21" i="11"/>
  <c r="H21" i="11" s="1"/>
  <c r="D55" i="11"/>
  <c r="E35" i="11"/>
  <c r="E33" i="11"/>
  <c r="E34" i="11"/>
  <c r="H59" i="4"/>
  <c r="H58" i="4"/>
  <c r="H60" i="4"/>
  <c r="E42" i="4"/>
  <c r="E38" i="4"/>
  <c r="E15" i="4"/>
  <c r="E11" i="4"/>
  <c r="D26" i="11" l="1"/>
  <c r="E26" i="11" s="1"/>
  <c r="J21" i="11"/>
  <c r="F35" i="4"/>
  <c r="E41" i="11"/>
  <c r="E45" i="11"/>
  <c r="E47" i="11"/>
  <c r="E49" i="11"/>
  <c r="E40" i="11"/>
  <c r="E42" i="11"/>
  <c r="E44" i="11"/>
  <c r="E46" i="11"/>
  <c r="E48" i="11"/>
  <c r="E43" i="11"/>
  <c r="E50" i="4"/>
  <c r="F33" i="4" l="1"/>
  <c r="F34" i="4"/>
  <c r="E23" i="11"/>
  <c r="H26" i="11"/>
  <c r="J26" i="11" s="1"/>
  <c r="D28" i="11"/>
  <c r="E28" i="11" s="1"/>
  <c r="E21" i="11"/>
  <c r="F23" i="4"/>
  <c r="F27" i="4"/>
  <c r="B19" i="11"/>
  <c r="E56" i="4"/>
  <c r="B32" i="11" s="1"/>
  <c r="F38" i="4"/>
  <c r="F53" i="4"/>
  <c r="B20" i="11"/>
  <c r="B54" i="11" s="1"/>
  <c r="F54" i="4"/>
  <c r="F52" i="4"/>
  <c r="F19" i="4"/>
  <c r="F11" i="4"/>
  <c r="F42" i="4"/>
  <c r="F46" i="4"/>
  <c r="F15" i="4"/>
  <c r="D58" i="11" l="1"/>
  <c r="H28" i="11"/>
  <c r="J28" i="11" s="1"/>
  <c r="B21" i="11"/>
  <c r="B26" i="11" s="1"/>
  <c r="C23" i="11" s="1"/>
  <c r="B55" i="11"/>
  <c r="F58" i="4"/>
  <c r="F60" i="4"/>
  <c r="F59" i="4"/>
  <c r="C21" i="11" l="1"/>
  <c r="C25" i="11"/>
  <c r="B57" i="11"/>
  <c r="B28" i="11"/>
  <c r="C28" i="11" s="1"/>
  <c r="C47" i="11"/>
  <c r="C46" i="11"/>
  <c r="C49" i="11"/>
  <c r="C45" i="11"/>
  <c r="C48" i="11"/>
  <c r="C41" i="11"/>
  <c r="C39" i="11"/>
  <c r="C44" i="11"/>
  <c r="C40" i="11"/>
  <c r="C43" i="11"/>
  <c r="C42" i="11"/>
  <c r="D57" i="11"/>
  <c r="E24" i="11"/>
  <c r="E22" i="11"/>
  <c r="E25" i="11"/>
  <c r="C32" i="11"/>
  <c r="C34" i="11"/>
  <c r="C33" i="11"/>
  <c r="C35" i="11"/>
  <c r="E20" i="11"/>
  <c r="E19" i="11"/>
  <c r="C24" i="11"/>
  <c r="C22" i="11"/>
  <c r="C26" i="11"/>
  <c r="C19" i="11"/>
  <c r="C20" i="11"/>
  <c r="B58" i="11" l="1"/>
  <c r="G22" i="11"/>
  <c r="G24" i="11"/>
  <c r="F57" i="11"/>
  <c r="G19" i="11"/>
  <c r="G20" i="11"/>
</calcChain>
</file>

<file path=xl/sharedStrings.xml><?xml version="1.0" encoding="utf-8"?>
<sst xmlns="http://schemas.openxmlformats.org/spreadsheetml/2006/main" count="480" uniqueCount="193">
  <si>
    <t>Total</t>
  </si>
  <si>
    <t>Annex 1</t>
  </si>
  <si>
    <t>To be inserted manually</t>
  </si>
  <si>
    <t>Calculated</t>
  </si>
  <si>
    <t>Compliance  data</t>
  </si>
  <si>
    <t>Egne understøttende aktiviteter</t>
  </si>
  <si>
    <t>Egne understøttende aktiviteter - total</t>
  </si>
  <si>
    <t>Program- og projekaktiviteter (PPA)  - Egne understøttende aktiviteter</t>
  </si>
  <si>
    <t>Other cross cutting</t>
  </si>
  <si>
    <t>Region / country 1 /Program</t>
  </si>
  <si>
    <t>Region / country 2 /Program</t>
  </si>
  <si>
    <t>PPA</t>
  </si>
  <si>
    <t>Other/cross cutting</t>
  </si>
  <si>
    <t>Puljer og -forvaltning samt fagligt netværksarbejde</t>
  </si>
  <si>
    <t>A3 - Programunderstøttende funktioner</t>
  </si>
  <si>
    <t>Specificering af PPA - Omkostningskategorier</t>
  </si>
  <si>
    <t>Specificering af PPA - Outcomes</t>
  </si>
  <si>
    <t>Emne</t>
  </si>
  <si>
    <t>Oplysningsaktiviteter</t>
  </si>
  <si>
    <t>Revision</t>
  </si>
  <si>
    <t>Administration</t>
  </si>
  <si>
    <t>Bevillinger (tilsagn) fra DANIDA</t>
  </si>
  <si>
    <t>A1 - Aktivitetsomkostninger</t>
  </si>
  <si>
    <t>-heraf</t>
  </si>
  <si>
    <t>Outcome 5 - INSERT TEXT</t>
  </si>
  <si>
    <t>Outcome 7 - INSERT TEXT</t>
  </si>
  <si>
    <t>Outcome 3 - INSERT TEXT</t>
  </si>
  <si>
    <t>Outcome 8 - INSERT TEXT</t>
  </si>
  <si>
    <t>Outcome 9 - INSERT TEXT</t>
  </si>
  <si>
    <t>Outcome 10 - INSERT TEXT</t>
  </si>
  <si>
    <t>Region / country 1 / Program 1</t>
  </si>
  <si>
    <t>Region / country 2 /Program 2</t>
  </si>
  <si>
    <t>Calculation</t>
  </si>
  <si>
    <t>Outcome 1 - FX: Stronger Civil Society (capacity build, monitor, manage etc.)</t>
  </si>
  <si>
    <t>Outcome 1 - FX: Stronger Civil Society (capacity build, monitor, manage)</t>
  </si>
  <si>
    <t>Outcome 2 - FX: Support and advisory to CSOs  (rådgivning)</t>
  </si>
  <si>
    <t>Outcome 4 - FX: Support to CSOs in global south</t>
  </si>
  <si>
    <t xml:space="preserve">Outcome 6 - FX: Sikring af tros og religonsfrihed </t>
  </si>
  <si>
    <t>Pulje 1 / Puljevindue 1 / Netværksaktivitet 1 [TILPAS TEKST]</t>
  </si>
  <si>
    <t>Pulje 2 / Puljevindue 2 / Netværksaktivitet 2  [TILPAS TEKST]</t>
  </si>
  <si>
    <t>Pulje 3 / Puljevindue 3 / Netværksaktivitet 3  [TILPAS TEKST]</t>
  </si>
  <si>
    <t>Pulje 4 / Puljevindue 4 / Netværksaktivitet 4 [TILPAS TEKST]</t>
  </si>
  <si>
    <t>Outcome 1 - FX: Stronger Civil Society (capacity building, monitoring)</t>
  </si>
  <si>
    <t>Outcome 2 - FX: Support and advisory to CSOs (rådgivning)</t>
  </si>
  <si>
    <t>Tværgående, pulje- og netværks-forvaltning</t>
  </si>
  <si>
    <t>PPA total</t>
  </si>
  <si>
    <t>Egne understøttende aktiviteter (maks. 20% af bevilling)</t>
  </si>
  <si>
    <t>Uallokerede midler (inkl. budgetreserve)</t>
  </si>
  <si>
    <t>Administration (maks. 7 % af udgifter exkl. administration)</t>
  </si>
  <si>
    <t>Total outcome-allokerede program- og projektaktiviteter</t>
  </si>
  <si>
    <t>Midler til rådighed fra Udenrigsministeriet</t>
  </si>
  <si>
    <t>Oplysningsaktiviteter (maks. 2 % af PPA+ uallokerede midler)*</t>
  </si>
  <si>
    <t>* I regnskabet kontrolleres at Oplysnisaktiviteter maksimalt udgør 2% af anvendt PPA (dvs. eksklusiv uallokerede midler).</t>
  </si>
  <si>
    <t>Program- og projekaktiviteter (PPA) - Pulje(r) og netværksaktiviteter</t>
  </si>
  <si>
    <t>Annex 1.2</t>
  </si>
  <si>
    <t>Annex 1.3</t>
  </si>
  <si>
    <t>Program- og projektaktiviteter (PPA)</t>
  </si>
  <si>
    <t>A2 - Overførsler til uafhængige partnere</t>
  </si>
  <si>
    <t>Puljer og -forvaltning samt netværksaktiviteter - total</t>
  </si>
  <si>
    <t>Uallokerede midler (inkl. budgetreserve), (maks 5% af bevilling)</t>
  </si>
  <si>
    <t>Model for regnskab for puljeordninger og faglige netværk</t>
  </si>
  <si>
    <t>Regnskab - PPA - Outcomes</t>
  </si>
  <si>
    <t>Regnskab - PPA - Omkostningskategorier</t>
  </si>
  <si>
    <t>Tillægsbevillinger (tilsagn) fra DANIDA</t>
  </si>
  <si>
    <t xml:space="preserve">Organisation: </t>
  </si>
  <si>
    <t>År:</t>
  </si>
  <si>
    <t>Organisation:</t>
  </si>
  <si>
    <t>Oprindeligt budget</t>
  </si>
  <si>
    <t>N/A</t>
  </si>
  <si>
    <t>Afvigelse</t>
  </si>
  <si>
    <t>Regnskab</t>
  </si>
  <si>
    <t>Total til disposition</t>
  </si>
  <si>
    <t>Renter (fra puljekonto og retur fra bevillingshavere)</t>
  </si>
  <si>
    <t>Revideret budget</t>
  </si>
  <si>
    <t>Udisponeret balance, ultimo</t>
  </si>
  <si>
    <t>Revideret Budget</t>
  </si>
  <si>
    <t>Afv. %</t>
  </si>
  <si>
    <t>Likviditet til rådighed</t>
  </si>
  <si>
    <t>Primo balance på bankkontoen 1. januar</t>
  </si>
  <si>
    <t>Andre justeringsposter (navngiv her)</t>
  </si>
  <si>
    <t>Årets udbetalinger fra Udenrigsministeriet</t>
  </si>
  <si>
    <t>Disponerede midler retur fra tidligere bevillinger</t>
  </si>
  <si>
    <t>Til disposition</t>
  </si>
  <si>
    <t>Disponerede tilsagn retur fra bevillingshavere</t>
  </si>
  <si>
    <t>Ikke disponerede tilsagn overført fra tidligere år</t>
  </si>
  <si>
    <t>Overførte udisponerede midler til næste år (andel af disponible midler)</t>
  </si>
  <si>
    <t>PPA - Pulje(r) og netværksaktiviteter</t>
  </si>
  <si>
    <t>PPA  - Egne understøttende aktiviteter</t>
  </si>
  <si>
    <t>Justering for andre UM bevillinger</t>
  </si>
  <si>
    <t>Øvrig justeringer af tilsagnsbeløb (navngiv her)</t>
  </si>
  <si>
    <t>Udgifter/ disponering afholdt af tilsagn</t>
  </si>
  <si>
    <t>Indestående på bankkonto, ultimo</t>
  </si>
  <si>
    <t>Difference på afstemning</t>
  </si>
  <si>
    <r>
      <t>Udbetalinger af tilsagn</t>
    </r>
    <r>
      <rPr>
        <sz val="11"/>
        <rFont val="Garamond"/>
        <family val="1"/>
      </rPr>
      <t xml:space="preserve"> (korrigeret for hensættelser)</t>
    </r>
  </si>
  <si>
    <t>A2 - Overførsler til uafhængige partnere (tilsagn til bevillingshavere)</t>
  </si>
  <si>
    <t>Årets tilsagn fra Udenrigsministeriet</t>
  </si>
  <si>
    <t>Akkumulerede renteindtægter</t>
  </si>
  <si>
    <t>Renteindtægter/udgifter 2019</t>
  </si>
  <si>
    <t>Renteindtægter/udgifter 2020</t>
  </si>
  <si>
    <t>Renteindtægter/udgifter 2021</t>
  </si>
  <si>
    <t>Renteindtægter/udgifter 2022</t>
  </si>
  <si>
    <t>Renteindtægter/udgifter 2023</t>
  </si>
  <si>
    <t>Renteindtægter/udgifter 2024</t>
  </si>
  <si>
    <t>Renteindtægter/udgifter 2018</t>
  </si>
  <si>
    <t>Renteindtægter/udgifter 2017</t>
  </si>
  <si>
    <t>Likviditetsregnskab</t>
  </si>
  <si>
    <t>Model for Likviditetsregnskab for puljeordninger og faglige netværk</t>
  </si>
  <si>
    <t>* Der udbetales efter Først-Ind-Først-Ud princippet. Ved næste års udbetalingsanmodninger anmodes først om tilgodehavende fra tidligere års tilsagn.</t>
  </si>
  <si>
    <t>Tilsagnsbalance (tilgodehavende hos Udenrigsministeriet)</t>
  </si>
  <si>
    <t xml:space="preserve">Ikke udbetalt tilsagn 1. januar </t>
  </si>
  <si>
    <t>Tilsagnsregnskab</t>
  </si>
  <si>
    <t>Ultimo resthensættelse</t>
  </si>
  <si>
    <t>Annex 1.1</t>
  </si>
  <si>
    <t>Annex 1.4</t>
  </si>
  <si>
    <t>Tilgodehavende ikke udbetalt tilsagn hos Udenrigsministeriet, ultimo</t>
  </si>
  <si>
    <t>Nej</t>
  </si>
  <si>
    <t>Uganda</t>
  </si>
  <si>
    <t>Indien</t>
  </si>
  <si>
    <t>Ja</t>
  </si>
  <si>
    <t>Ghana</t>
  </si>
  <si>
    <t>Sum</t>
  </si>
  <si>
    <t>Renteindtægter/udgifter (fra puljekonto og retur fra tidligere bevillinger)</t>
  </si>
  <si>
    <t>A2 - Overførsler til uafhængige partnere (inkl. tildelte puljebevillinger)</t>
  </si>
  <si>
    <t>Bevilling 2021-2</t>
  </si>
  <si>
    <t>.. (tilføj linje pr bevilling)</t>
  </si>
  <si>
    <t>Bevilling 2021-1</t>
  </si>
  <si>
    <t>Land
(hvis flere: interregional)</t>
  </si>
  <si>
    <t>Primo resthensættesle</t>
  </si>
  <si>
    <t>Somalia</t>
  </si>
  <si>
    <t>Peru</t>
  </si>
  <si>
    <t>Bolivia</t>
  </si>
  <si>
    <t>Tanzania</t>
  </si>
  <si>
    <t>Bevilling 2022-1</t>
  </si>
  <si>
    <t>Bevilling 2022-2</t>
  </si>
  <si>
    <t>Projekt 2022-1A</t>
  </si>
  <si>
    <t>Projekt 2022-2B</t>
  </si>
  <si>
    <t>Ethiopien</t>
  </si>
  <si>
    <t>Myanmar</t>
  </si>
  <si>
    <t>.. (tilføj linje pr projekt/partner)</t>
  </si>
  <si>
    <t>Bevilling 2018-1</t>
  </si>
  <si>
    <t>Bevilling 2018-2</t>
  </si>
  <si>
    <t>Projekt 2018-1A</t>
  </si>
  <si>
    <t>Projekt 2018-2B</t>
  </si>
  <si>
    <t>Sudan</t>
  </si>
  <si>
    <t>Eritrea</t>
  </si>
  <si>
    <t>Malawi</t>
  </si>
  <si>
    <t>År: 2022</t>
  </si>
  <si>
    <t>Pulje netværksaktiviteter</t>
  </si>
  <si>
    <t>Projekter/bevillinger startet 2022</t>
  </si>
  <si>
    <t>Projekter/bevillinger startet 2018</t>
  </si>
  <si>
    <t>Projekter/bevillinger startet 2019</t>
  </si>
  <si>
    <t>Projekter/bevillinger startet 2020</t>
  </si>
  <si>
    <t>Projekter/bevillinger startet 2021</t>
  </si>
  <si>
    <t>Projekt 2021-1A</t>
  </si>
  <si>
    <t>Projekt 2021-2B</t>
  </si>
  <si>
    <t>Bevilling 2020-1</t>
  </si>
  <si>
    <t>Bevilling 2020-2</t>
  </si>
  <si>
    <t>Bevilling 2019-1</t>
  </si>
  <si>
    <t>Bevilling 2019-2</t>
  </si>
  <si>
    <t>Projekt 2020-1A</t>
  </si>
  <si>
    <t>Projekt 2019-1A</t>
  </si>
  <si>
    <t>Projekt 2019-2B</t>
  </si>
  <si>
    <t xml:space="preserve">Afsluttet i år: 
Ja/Nej
</t>
  </si>
  <si>
    <t>Årets udgifter/ disponering/ overførsler</t>
  </si>
  <si>
    <t>Årets udbetalinger pr 31.12</t>
  </si>
  <si>
    <t>Tilbageført resthensættelse</t>
  </si>
  <si>
    <t>Løn og personale</t>
  </si>
  <si>
    <t>Rejser</t>
  </si>
  <si>
    <t>Events</t>
  </si>
  <si>
    <t>Program-understøttende funktioner / fælles-omkostninger</t>
  </si>
  <si>
    <t>Program-understøttende funktioner / fælles-omkostninger - total</t>
  </si>
  <si>
    <t>Aktivitetsomkostninger</t>
  </si>
  <si>
    <t>Overførsler til uafhængige partnere (samt tilsagn til bevillingshavere) - Total</t>
  </si>
  <si>
    <t>Omkostningskategori</t>
  </si>
  <si>
    <t>Projektaktiviteter</t>
  </si>
  <si>
    <t>Projekt investeringer/udstyr</t>
  </si>
  <si>
    <t>Overførsler til uafhængige partnere (samt tilsagn til bevillingshavere)</t>
  </si>
  <si>
    <t>Aktivitetsomkostninger - total</t>
  </si>
  <si>
    <t>Andet</t>
  </si>
  <si>
    <t>Aktiver</t>
  </si>
  <si>
    <t>Uddannelse</t>
  </si>
  <si>
    <t>Seminar</t>
  </si>
  <si>
    <t>Årsrevision</t>
  </si>
  <si>
    <t>Særlig revision</t>
  </si>
  <si>
    <t>Revision - total</t>
  </si>
  <si>
    <t>Direkte omkostninger - total</t>
  </si>
  <si>
    <t>Administration (værtsorganisationer)</t>
  </si>
  <si>
    <t>Revisionsomkostninger</t>
  </si>
  <si>
    <t>Administrationsvederlag</t>
  </si>
  <si>
    <t>Årets udgifter - total</t>
  </si>
  <si>
    <t>Program og projektaktiviteter - total</t>
  </si>
  <si>
    <t>Regnskab - specifikation</t>
  </si>
  <si>
    <t>IT 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</si>
</sst>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 * #,##0.00_ ;_ * \-#,##0.00_ ;_ * &quot;-&quot;??_ ;_ @_ 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name val="Arial"/>
      <family val="2"/>
    </font>
    <font>
      <sz val="10"/>
      <name val="Arial"/>
      <family val="2"/>
    </font>
    <font>
      <sz val="11"/>
      <color theme="1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i/>
      <sz val="11"/>
      <name val="Garamond"/>
      <family val="1"/>
    </font>
    <font>
      <b/>
      <i/>
      <sz val="11"/>
      <name val="Garamond"/>
      <family val="1"/>
    </font>
    <font>
      <i/>
      <sz val="11"/>
      <color theme="1"/>
      <name val="Garamond"/>
      <family val="1"/>
    </font>
    <font>
      <b/>
      <sz val="11"/>
      <color theme="0"/>
      <name val="Garamond"/>
      <family val="1"/>
    </font>
    <font>
      <b/>
      <sz val="11"/>
      <name val="Arial"/>
      <family val="2"/>
    </font>
    <font>
      <sz val="11"/>
      <color theme="0"/>
      <name val="Garamond"/>
      <family val="1"/>
    </font>
    <font>
      <b/>
      <sz val="11"/>
      <color theme="0"/>
      <name val="Arial"/>
      <family val="2"/>
    </font>
    <font>
      <b/>
      <sz val="11"/>
      <color theme="1"/>
      <name val="Garamond"/>
      <family val="1"/>
    </font>
    <font>
      <b/>
      <sz val="16"/>
      <name val="Garamond"/>
      <family val="1"/>
    </font>
    <font>
      <b/>
      <sz val="15"/>
      <name val="Garamond"/>
      <family val="1"/>
    </font>
    <font>
      <b/>
      <i/>
      <sz val="11"/>
      <color theme="1"/>
      <name val="Garamond"/>
      <family val="1"/>
    </font>
    <font>
      <i/>
      <sz val="10"/>
      <name val="Arial"/>
      <family val="2"/>
    </font>
    <font>
      <b/>
      <sz val="14"/>
      <name val="Garamond"/>
      <family val="1"/>
    </font>
    <font>
      <b/>
      <sz val="10"/>
      <name val="Arial"/>
      <family val="2"/>
    </font>
    <font>
      <sz val="11"/>
      <name val="Symbol"/>
      <family val="1"/>
      <charset val="2"/>
    </font>
    <font>
      <b/>
      <sz val="11"/>
      <name val="Symbol"/>
      <family val="1"/>
      <charset val="2"/>
    </font>
    <font>
      <i/>
      <sz val="12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9" fontId="6" fillId="0" borderId="0" xfId="0" applyNumberFormat="1" applyFont="1" applyFill="1" applyBorder="1" applyAlignment="1">
      <alignment horizontal="left"/>
    </xf>
    <xf numFmtId="9" fontId="3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9" fontId="6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4" fillId="0" borderId="0" xfId="0" applyFont="1" applyBorder="1"/>
    <xf numFmtId="0" fontId="7" fillId="0" borderId="0" xfId="0" applyFont="1"/>
    <xf numFmtId="0" fontId="10" fillId="0" borderId="0" xfId="0" applyFont="1" applyBorder="1"/>
    <xf numFmtId="0" fontId="11" fillId="0" borderId="0" xfId="0" applyFont="1" applyBorder="1"/>
    <xf numFmtId="9" fontId="11" fillId="0" borderId="0" xfId="0" applyNumberFormat="1" applyFont="1" applyFill="1" applyBorder="1" applyAlignment="1">
      <alignment horizontal="left"/>
    </xf>
    <xf numFmtId="0" fontId="6" fillId="0" borderId="3" xfId="0" applyFont="1" applyBorder="1"/>
    <xf numFmtId="0" fontId="12" fillId="0" borderId="0" xfId="0" applyFont="1" applyBorder="1"/>
    <xf numFmtId="0" fontId="5" fillId="0" borderId="0" xfId="0" applyFont="1" applyFill="1" applyBorder="1"/>
    <xf numFmtId="0" fontId="11" fillId="0" borderId="0" xfId="0" applyFont="1"/>
    <xf numFmtId="0" fontId="6" fillId="0" borderId="0" xfId="0" applyFont="1" applyFill="1" applyBorder="1"/>
    <xf numFmtId="0" fontId="12" fillId="0" borderId="3" xfId="0" applyFont="1" applyBorder="1"/>
    <xf numFmtId="0" fontId="14" fillId="0" borderId="0" xfId="0" applyFont="1" applyBorder="1" applyAlignment="1"/>
    <xf numFmtId="3" fontId="12" fillId="3" borderId="0" xfId="0" applyNumberFormat="1" applyFont="1" applyFill="1" applyBorder="1"/>
    <xf numFmtId="9" fontId="12" fillId="0" borderId="0" xfId="0" applyNumberFormat="1" applyFont="1" applyFill="1" applyBorder="1" applyAlignment="1">
      <alignment horizontal="left"/>
    </xf>
    <xf numFmtId="0" fontId="9" fillId="0" borderId="0" xfId="0" applyFont="1" applyBorder="1" applyAlignment="1"/>
    <xf numFmtId="9" fontId="6" fillId="0" borderId="1" xfId="0" applyNumberFormat="1" applyFont="1" applyFill="1" applyBorder="1" applyAlignment="1">
      <alignment horizontal="left"/>
    </xf>
    <xf numFmtId="0" fontId="5" fillId="0" borderId="3" xfId="0" applyFont="1" applyFill="1" applyBorder="1"/>
    <xf numFmtId="3" fontId="6" fillId="0" borderId="0" xfId="0" applyNumberFormat="1" applyFont="1" applyBorder="1"/>
    <xf numFmtId="3" fontId="6" fillId="0" borderId="0" xfId="1" applyNumberFormat="1" applyFont="1" applyFill="1" applyBorder="1"/>
    <xf numFmtId="3" fontId="6" fillId="2" borderId="0" xfId="0" applyNumberFormat="1" applyFont="1" applyFill="1" applyBorder="1"/>
    <xf numFmtId="9" fontId="6" fillId="2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/>
    <xf numFmtId="0" fontId="0" fillId="0" borderId="0" xfId="0"/>
    <xf numFmtId="0" fontId="5" fillId="0" borderId="0" xfId="0" applyFont="1" applyBorder="1"/>
    <xf numFmtId="0" fontId="7" fillId="0" borderId="0" xfId="3" applyFont="1"/>
    <xf numFmtId="0" fontId="6" fillId="0" borderId="0" xfId="3" applyFont="1" applyBorder="1"/>
    <xf numFmtId="0" fontId="7" fillId="0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7" fillId="0" borderId="0" xfId="3" applyFont="1" applyBorder="1"/>
    <xf numFmtId="0" fontId="7" fillId="0" borderId="0" xfId="3" applyFont="1" applyFill="1" applyBorder="1"/>
    <xf numFmtId="166" fontId="7" fillId="0" borderId="0" xfId="3" applyNumberFormat="1" applyFont="1" applyBorder="1"/>
    <xf numFmtId="0" fontId="6" fillId="2" borderId="0" xfId="3" applyFont="1" applyFill="1"/>
    <xf numFmtId="3" fontId="6" fillId="0" borderId="0" xfId="3" applyNumberFormat="1" applyFont="1" applyFill="1" applyBorder="1" applyAlignment="1">
      <alignment horizontal="left"/>
    </xf>
    <xf numFmtId="3" fontId="6" fillId="0" borderId="1" xfId="3" applyNumberFormat="1" applyFont="1" applyFill="1" applyBorder="1" applyAlignment="1">
      <alignment horizontal="left"/>
    </xf>
    <xf numFmtId="165" fontId="12" fillId="0" borderId="0" xfId="4" applyNumberFormat="1" applyFont="1" applyBorder="1"/>
    <xf numFmtId="3" fontId="5" fillId="0" borderId="0" xfId="3" applyNumberFormat="1" applyFont="1" applyFill="1" applyBorder="1" applyAlignment="1">
      <alignment horizontal="left"/>
    </xf>
    <xf numFmtId="0" fontId="6" fillId="0" borderId="0" xfId="3" applyFont="1"/>
    <xf numFmtId="0" fontId="15" fillId="2" borderId="0" xfId="3" applyFont="1" applyFill="1"/>
    <xf numFmtId="0" fontId="18" fillId="0" borderId="0" xfId="3" applyFont="1" applyFill="1"/>
    <xf numFmtId="3" fontId="5" fillId="0" borderId="0" xfId="3" applyNumberFormat="1" applyFont="1" applyFill="1" applyBorder="1"/>
    <xf numFmtId="9" fontId="6" fillId="0" borderId="0" xfId="1" applyNumberFormat="1" applyFont="1" applyFill="1" applyBorder="1" applyAlignment="1">
      <alignment horizontal="left"/>
    </xf>
    <xf numFmtId="9" fontId="7" fillId="0" borderId="0" xfId="4" applyFont="1"/>
    <xf numFmtId="0" fontId="6" fillId="0" borderId="0" xfId="3" applyFont="1" applyFill="1" applyAlignment="1">
      <alignment horizontal="left"/>
    </xf>
    <xf numFmtId="0" fontId="0" fillId="0" borderId="0" xfId="0" applyBorder="1"/>
    <xf numFmtId="0" fontId="6" fillId="4" borderId="3" xfId="0" applyFont="1" applyFill="1" applyBorder="1"/>
    <xf numFmtId="0" fontId="17" fillId="4" borderId="4" xfId="0" applyFont="1" applyFill="1" applyBorder="1"/>
    <xf numFmtId="0" fontId="17" fillId="4" borderId="2" xfId="0" applyFont="1" applyFill="1" applyBorder="1"/>
    <xf numFmtId="0" fontId="17" fillId="4" borderId="0" xfId="0" applyFont="1" applyFill="1" applyBorder="1"/>
    <xf numFmtId="0" fontId="15" fillId="4" borderId="0" xfId="0" quotePrefix="1" applyFont="1" applyFill="1" applyBorder="1" applyAlignment="1">
      <alignment horizontal="center"/>
    </xf>
    <xf numFmtId="9" fontId="17" fillId="4" borderId="0" xfId="0" applyNumberFormat="1" applyFont="1" applyFill="1" applyBorder="1" applyAlignment="1">
      <alignment horizontal="left"/>
    </xf>
    <xf numFmtId="0" fontId="6" fillId="0" borderId="3" xfId="3" applyFont="1" applyBorder="1"/>
    <xf numFmtId="0" fontId="5" fillId="0" borderId="3" xfId="3" applyFont="1" applyBorder="1"/>
    <xf numFmtId="0" fontId="6" fillId="0" borderId="3" xfId="3" applyFont="1" applyFill="1" applyBorder="1"/>
    <xf numFmtId="0" fontId="6" fillId="0" borderId="5" xfId="3" applyFont="1" applyFill="1" applyBorder="1"/>
    <xf numFmtId="0" fontId="6" fillId="2" borderId="3" xfId="3" applyFont="1" applyFill="1" applyBorder="1"/>
    <xf numFmtId="0" fontId="7" fillId="0" borderId="3" xfId="3" applyFont="1" applyBorder="1"/>
    <xf numFmtId="0" fontId="5" fillId="2" borderId="5" xfId="3" applyFont="1" applyFill="1" applyBorder="1"/>
    <xf numFmtId="0" fontId="5" fillId="2" borderId="1" xfId="3" quotePrefix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left" wrapText="1"/>
    </xf>
    <xf numFmtId="0" fontId="5" fillId="2" borderId="1" xfId="3" quotePrefix="1" applyFont="1" applyFill="1" applyBorder="1" applyAlignment="1">
      <alignment horizontal="center"/>
    </xf>
    <xf numFmtId="165" fontId="12" fillId="0" borderId="0" xfId="4" applyNumberFormat="1" applyFont="1" applyFill="1" applyBorder="1"/>
    <xf numFmtId="3" fontId="5" fillId="0" borderId="1" xfId="3" applyNumberFormat="1" applyFont="1" applyFill="1" applyBorder="1"/>
    <xf numFmtId="3" fontId="5" fillId="0" borderId="1" xfId="3" applyNumberFormat="1" applyFont="1" applyFill="1" applyBorder="1" applyAlignment="1">
      <alignment horizontal="left"/>
    </xf>
    <xf numFmtId="0" fontId="15" fillId="2" borderId="0" xfId="3" applyFont="1" applyFill="1" applyBorder="1"/>
    <xf numFmtId="0" fontId="5" fillId="2" borderId="7" xfId="3" applyFont="1" applyFill="1" applyBorder="1"/>
    <xf numFmtId="3" fontId="5" fillId="0" borderId="6" xfId="3" applyNumberFormat="1" applyFont="1" applyFill="1" applyBorder="1"/>
    <xf numFmtId="9" fontId="5" fillId="0" borderId="6" xfId="5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9" fontId="5" fillId="0" borderId="6" xfId="0" applyNumberFormat="1" applyFont="1" applyFill="1" applyBorder="1" applyAlignment="1">
      <alignment horizontal="left"/>
    </xf>
    <xf numFmtId="3" fontId="5" fillId="3" borderId="6" xfId="0" applyNumberFormat="1" applyFont="1" applyFill="1" applyBorder="1"/>
    <xf numFmtId="0" fontId="15" fillId="4" borderId="4" xfId="3" applyFont="1" applyFill="1" applyBorder="1" applyAlignment="1">
      <alignment vertical="top"/>
    </xf>
    <xf numFmtId="0" fontId="15" fillId="4" borderId="3" xfId="3" applyFont="1" applyFill="1" applyBorder="1"/>
    <xf numFmtId="0" fontId="19" fillId="2" borderId="0" xfId="0" quotePrefix="1" applyFont="1" applyFill="1" applyBorder="1" applyAlignment="1">
      <alignment horizontal="center"/>
    </xf>
    <xf numFmtId="9" fontId="9" fillId="2" borderId="0" xfId="0" applyNumberFormat="1" applyFont="1" applyFill="1" applyBorder="1" applyAlignment="1">
      <alignment horizontal="left"/>
    </xf>
    <xf numFmtId="165" fontId="24" fillId="0" borderId="0" xfId="4" applyNumberFormat="1" applyFont="1" applyBorder="1"/>
    <xf numFmtId="0" fontId="22" fillId="2" borderId="0" xfId="0" quotePrefix="1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6" fillId="0" borderId="0" xfId="3" applyFont="1" applyBorder="1"/>
    <xf numFmtId="0" fontId="6" fillId="0" borderId="0" xfId="3" applyFont="1" applyFill="1" applyBorder="1"/>
    <xf numFmtId="3" fontId="6" fillId="3" borderId="0" xfId="3" applyNumberFormat="1" applyFont="1" applyFill="1" applyBorder="1"/>
    <xf numFmtId="165" fontId="12" fillId="0" borderId="0" xfId="4" applyNumberFormat="1" applyFont="1" applyBorder="1"/>
    <xf numFmtId="9" fontId="6" fillId="0" borderId="0" xfId="4" applyFont="1" applyBorder="1" applyAlignment="1">
      <alignment horizontal="left"/>
    </xf>
    <xf numFmtId="9" fontId="7" fillId="0" borderId="0" xfId="4" applyFont="1"/>
    <xf numFmtId="0" fontId="6" fillId="0" borderId="3" xfId="3" applyFont="1" applyBorder="1"/>
    <xf numFmtId="0" fontId="5" fillId="0" borderId="7" xfId="3" applyFont="1" applyFill="1" applyBorder="1"/>
    <xf numFmtId="0" fontId="15" fillId="4" borderId="4" xfId="3" applyFont="1" applyFill="1" applyBorder="1"/>
    <xf numFmtId="3" fontId="12" fillId="5" borderId="0" xfId="0" applyNumberFormat="1" applyFont="1" applyFill="1" applyBorder="1"/>
    <xf numFmtId="0" fontId="13" fillId="0" borderId="0" xfId="0" quotePrefix="1" applyFont="1" applyFill="1" applyBorder="1"/>
    <xf numFmtId="0" fontId="5" fillId="0" borderId="5" xfId="3" applyFont="1" applyBorder="1"/>
    <xf numFmtId="0" fontId="19" fillId="6" borderId="3" xfId="3" applyFont="1" applyFill="1" applyBorder="1" applyAlignment="1">
      <alignment vertical="top"/>
    </xf>
    <xf numFmtId="0" fontId="17" fillId="6" borderId="0" xfId="3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3" fontId="6" fillId="7" borderId="0" xfId="0" applyNumberFormat="1" applyFont="1" applyFill="1" applyBorder="1"/>
    <xf numFmtId="0" fontId="25" fillId="0" borderId="0" xfId="0" applyFont="1"/>
    <xf numFmtId="3" fontId="6" fillId="7" borderId="0" xfId="3" applyNumberFormat="1" applyFont="1" applyFill="1" applyBorder="1"/>
    <xf numFmtId="3" fontId="6" fillId="7" borderId="1" xfId="3" applyNumberFormat="1" applyFont="1" applyFill="1" applyBorder="1"/>
    <xf numFmtId="0" fontId="5" fillId="6" borderId="0" xfId="3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1" fillId="0" borderId="0" xfId="0" applyFont="1" applyFill="1" applyBorder="1"/>
    <xf numFmtId="0" fontId="6" fillId="0" borderId="0" xfId="0" applyFont="1" applyBorder="1" applyAlignment="1"/>
    <xf numFmtId="0" fontId="22" fillId="2" borderId="0" xfId="0" quotePrefix="1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2" fillId="0" borderId="0" xfId="0" applyFont="1" applyBorder="1" applyAlignment="1"/>
    <xf numFmtId="3" fontId="5" fillId="2" borderId="6" xfId="3" applyNumberFormat="1" applyFont="1" applyFill="1" applyBorder="1"/>
    <xf numFmtId="3" fontId="5" fillId="0" borderId="6" xfId="3" applyNumberFormat="1" applyFont="1" applyFill="1" applyBorder="1" applyAlignment="1">
      <alignment horizontal="left"/>
    </xf>
    <xf numFmtId="0" fontId="16" fillId="0" borderId="0" xfId="3" applyFont="1"/>
    <xf numFmtId="165" fontId="6" fillId="0" borderId="1" xfId="0" applyNumberFormat="1" applyFont="1" applyFill="1" applyBorder="1" applyAlignment="1">
      <alignment horizontal="center"/>
    </xf>
    <xf numFmtId="3" fontId="5" fillId="0" borderId="0" xfId="3" quotePrefix="1" applyNumberFormat="1" applyFont="1" applyBorder="1" applyAlignment="1">
      <alignment horizontal="center" wrapText="1"/>
    </xf>
    <xf numFmtId="9" fontId="6" fillId="0" borderId="0" xfId="5" applyFont="1" applyFill="1" applyBorder="1" applyAlignment="1">
      <alignment horizontal="left"/>
    </xf>
    <xf numFmtId="0" fontId="6" fillId="0" borderId="0" xfId="3" applyFont="1" applyBorder="1" applyAlignment="1">
      <alignment horizontal="left" indent="2"/>
    </xf>
    <xf numFmtId="0" fontId="6" fillId="0" borderId="3" xfId="3" applyFont="1" applyBorder="1" applyAlignment="1">
      <alignment horizontal="left" indent="2"/>
    </xf>
    <xf numFmtId="0" fontId="5" fillId="0" borderId="0" xfId="3" applyFont="1" applyBorder="1"/>
    <xf numFmtId="0" fontId="7" fillId="0" borderId="3" xfId="3" applyFont="1" applyBorder="1" applyAlignment="1">
      <alignment horizontal="left" indent="2"/>
    </xf>
    <xf numFmtId="0" fontId="7" fillId="0" borderId="0" xfId="3" applyFont="1" applyBorder="1" applyAlignment="1">
      <alignment horizontal="left" indent="2"/>
    </xf>
    <xf numFmtId="0" fontId="9" fillId="0" borderId="0" xfId="0" applyFont="1" applyBorder="1" applyAlignment="1">
      <alignment horizontal="left" indent="2"/>
    </xf>
    <xf numFmtId="0" fontId="9" fillId="0" borderId="0" xfId="0" applyFont="1" applyFill="1" applyBorder="1" applyAlignment="1"/>
    <xf numFmtId="0" fontId="5" fillId="2" borderId="1" xfId="3" applyFont="1" applyFill="1" applyBorder="1"/>
    <xf numFmtId="0" fontId="6" fillId="0" borderId="0" xfId="3" applyFont="1" applyBorder="1" applyAlignment="1">
      <alignment horizontal="left"/>
    </xf>
    <xf numFmtId="0" fontId="12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/>
    <xf numFmtId="3" fontId="6" fillId="0" borderId="1" xfId="0" applyNumberFormat="1" applyFont="1" applyFill="1" applyBorder="1"/>
    <xf numFmtId="0" fontId="5" fillId="0" borderId="3" xfId="3" applyFont="1" applyFill="1" applyBorder="1"/>
    <xf numFmtId="165" fontId="13" fillId="0" borderId="0" xfId="4" applyNumberFormat="1" applyFont="1" applyFill="1" applyBorder="1"/>
    <xf numFmtId="0" fontId="16" fillId="0" borderId="0" xfId="3" applyFont="1" applyFill="1"/>
    <xf numFmtId="9" fontId="5" fillId="0" borderId="0" xfId="4" applyFont="1" applyBorder="1" applyAlignment="1">
      <alignment horizontal="left"/>
    </xf>
    <xf numFmtId="0" fontId="17" fillId="4" borderId="2" xfId="3" applyFont="1" applyFill="1" applyBorder="1" applyAlignment="1">
      <alignment horizontal="center" vertical="center" wrapText="1"/>
    </xf>
    <xf numFmtId="0" fontId="17" fillId="4" borderId="0" xfId="3" applyFont="1" applyFill="1" applyBorder="1" applyAlignment="1">
      <alignment horizontal="center" vertical="center" wrapText="1"/>
    </xf>
    <xf numFmtId="0" fontId="17" fillId="4" borderId="2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7" fillId="4" borderId="0" xfId="3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22" fillId="2" borderId="0" xfId="0" quotePrefix="1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Alignment="1"/>
    <xf numFmtId="0" fontId="6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3" fontId="5" fillId="2" borderId="1" xfId="3" applyNumberFormat="1" applyFont="1" applyFill="1" applyBorder="1" applyAlignment="1">
      <alignment horizontal="center" wrapText="1"/>
    </xf>
    <xf numFmtId="9" fontId="6" fillId="0" borderId="0" xfId="4" applyNumberFormat="1" applyFont="1" applyBorder="1" applyAlignment="1">
      <alignment horizontal="left"/>
    </xf>
    <xf numFmtId="3" fontId="6" fillId="0" borderId="0" xfId="3" applyNumberFormat="1" applyFont="1" applyFill="1" applyBorder="1"/>
    <xf numFmtId="0" fontId="0" fillId="0" borderId="0" xfId="0" applyAlignment="1">
      <alignment horizontal="center"/>
    </xf>
    <xf numFmtId="0" fontId="7" fillId="0" borderId="0" xfId="3" applyFont="1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165" fontId="5" fillId="0" borderId="6" xfId="4" applyNumberFormat="1" applyFont="1" applyBorder="1" applyAlignment="1">
      <alignment horizontal="center"/>
    </xf>
    <xf numFmtId="0" fontId="5" fillId="6" borderId="0" xfId="3" applyFont="1" applyFill="1" applyBorder="1" applyAlignment="1">
      <alignment horizontal="center"/>
    </xf>
    <xf numFmtId="9" fontId="6" fillId="0" borderId="0" xfId="4" applyFont="1" applyBorder="1" applyAlignment="1">
      <alignment horizontal="center"/>
    </xf>
    <xf numFmtId="9" fontId="5" fillId="0" borderId="6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/>
    <xf numFmtId="0" fontId="5" fillId="0" borderId="1" xfId="3" quotePrefix="1" applyFont="1" applyFill="1" applyBorder="1" applyAlignment="1">
      <alignment horizontal="center" wrapText="1"/>
    </xf>
    <xf numFmtId="3" fontId="5" fillId="0" borderId="0" xfId="3" quotePrefix="1" applyNumberFormat="1" applyFont="1" applyFill="1" applyBorder="1" applyAlignment="1">
      <alignment horizontal="center" wrapText="1"/>
    </xf>
    <xf numFmtId="0" fontId="7" fillId="0" borderId="0" xfId="0" applyFont="1" applyFill="1"/>
    <xf numFmtId="0" fontId="6" fillId="2" borderId="0" xfId="3" applyFont="1" applyFill="1" applyBorder="1"/>
    <xf numFmtId="0" fontId="15" fillId="4" borderId="0" xfId="3" applyFont="1" applyFill="1" applyBorder="1"/>
    <xf numFmtId="0" fontId="5" fillId="2" borderId="4" xfId="3" applyFont="1" applyFill="1" applyBorder="1"/>
    <xf numFmtId="3" fontId="5" fillId="0" borderId="2" xfId="3" applyNumberFormat="1" applyFont="1" applyFill="1" applyBorder="1"/>
    <xf numFmtId="0" fontId="9" fillId="0" borderId="0" xfId="0" applyFont="1" applyFill="1" applyBorder="1"/>
    <xf numFmtId="3" fontId="9" fillId="7" borderId="0" xfId="7" applyNumberFormat="1" applyFont="1" applyFill="1" applyBorder="1"/>
    <xf numFmtId="0" fontId="9" fillId="0" borderId="0" xfId="3" applyFont="1" applyFill="1" applyBorder="1"/>
    <xf numFmtId="0" fontId="19" fillId="2" borderId="8" xfId="3" applyFont="1" applyFill="1" applyBorder="1"/>
    <xf numFmtId="3" fontId="19" fillId="2" borderId="8" xfId="7" applyNumberFormat="1" applyFont="1" applyFill="1" applyBorder="1"/>
    <xf numFmtId="3" fontId="9" fillId="0" borderId="0" xfId="7" applyNumberFormat="1" applyFont="1" applyFill="1" applyBorder="1"/>
    <xf numFmtId="0" fontId="5" fillId="2" borderId="0" xfId="3" quotePrefix="1" applyFont="1" applyFill="1" applyBorder="1" applyAlignment="1">
      <alignment horizontal="center" wrapText="1"/>
    </xf>
    <xf numFmtId="0" fontId="9" fillId="2" borderId="6" xfId="3" applyFont="1" applyFill="1" applyBorder="1"/>
    <xf numFmtId="3" fontId="9" fillId="2" borderId="6" xfId="7" applyNumberFormat="1" applyFont="1" applyFill="1" applyBorder="1"/>
    <xf numFmtId="9" fontId="6" fillId="3" borderId="0" xfId="5" applyFont="1" applyFill="1" applyBorder="1" applyAlignment="1">
      <alignment horizontal="center"/>
    </xf>
    <xf numFmtId="9" fontId="5" fillId="0" borderId="0" xfId="5" applyFont="1" applyFill="1" applyBorder="1" applyAlignment="1">
      <alignment horizontal="center"/>
    </xf>
    <xf numFmtId="0" fontId="6" fillId="3" borderId="0" xfId="0" applyFont="1" applyFill="1" applyBorder="1"/>
    <xf numFmtId="0" fontId="5" fillId="6" borderId="0" xfId="0" applyFont="1" applyFill="1" applyBorder="1"/>
    <xf numFmtId="3" fontId="6" fillId="3" borderId="0" xfId="0" applyNumberFormat="1" applyFont="1" applyFill="1" applyBorder="1"/>
    <xf numFmtId="3" fontId="12" fillId="0" borderId="0" xfId="0" applyNumberFormat="1" applyFont="1" applyFill="1" applyBorder="1"/>
    <xf numFmtId="0" fontId="15" fillId="4" borderId="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4" fillId="0" borderId="0" xfId="0" applyFont="1" applyFill="1" applyBorder="1"/>
    <xf numFmtId="0" fontId="15" fillId="4" borderId="0" xfId="0" applyFont="1" applyFill="1" applyBorder="1"/>
    <xf numFmtId="0" fontId="13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Border="1" applyAlignment="1"/>
    <xf numFmtId="0" fontId="19" fillId="0" borderId="0" xfId="0" applyFont="1" applyBorder="1" applyAlignment="1"/>
    <xf numFmtId="0" fontId="6" fillId="7" borderId="0" xfId="3" applyFont="1" applyFill="1" applyBorder="1" applyAlignment="1">
      <alignment horizontal="left"/>
    </xf>
    <xf numFmtId="3" fontId="5" fillId="6" borderId="0" xfId="0" applyNumberFormat="1" applyFont="1" applyFill="1" applyBorder="1"/>
    <xf numFmtId="0" fontId="14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19" fillId="0" borderId="0" xfId="0" applyFont="1" applyFill="1" applyBorder="1" applyAlignment="1"/>
    <xf numFmtId="0" fontId="6" fillId="8" borderId="0" xfId="3" applyFont="1" applyFill="1" applyBorder="1" applyAlignment="1">
      <alignment horizontal="left"/>
    </xf>
    <xf numFmtId="0" fontId="5" fillId="0" borderId="6" xfId="0" applyFont="1" applyBorder="1"/>
    <xf numFmtId="166" fontId="5" fillId="0" borderId="6" xfId="1" applyNumberFormat="1" applyFont="1" applyFill="1" applyBorder="1" applyAlignment="1">
      <alignment horizontal="left"/>
    </xf>
    <xf numFmtId="0" fontId="6" fillId="8" borderId="0" xfId="0" applyFont="1" applyFill="1" applyBorder="1"/>
    <xf numFmtId="166" fontId="6" fillId="8" borderId="0" xfId="1" applyNumberFormat="1" applyFont="1" applyFill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 indent="2"/>
    </xf>
    <xf numFmtId="0" fontId="5" fillId="0" borderId="6" xfId="0" applyFont="1" applyFill="1" applyBorder="1"/>
    <xf numFmtId="0" fontId="26" fillId="0" borderId="6" xfId="0" applyFont="1" applyBorder="1" applyAlignment="1">
      <alignment horizontal="left" vertical="center" wrapText="1" indent="2"/>
    </xf>
    <xf numFmtId="0" fontId="6" fillId="0" borderId="6" xfId="0" applyFont="1" applyFill="1" applyBorder="1"/>
    <xf numFmtId="166" fontId="6" fillId="7" borderId="0" xfId="1" applyNumberFormat="1" applyFont="1" applyFill="1" applyBorder="1"/>
    <xf numFmtId="166" fontId="6" fillId="0" borderId="6" xfId="1" applyNumberFormat="1" applyFont="1" applyFill="1" applyBorder="1"/>
    <xf numFmtId="166" fontId="6" fillId="0" borderId="0" xfId="0" applyNumberFormat="1" applyFont="1" applyFill="1" applyBorder="1" applyAlignment="1">
      <alignment horizontal="left"/>
    </xf>
    <xf numFmtId="0" fontId="26" fillId="0" borderId="0" xfId="0" applyFont="1" applyBorder="1" applyAlignment="1">
      <alignment horizontal="left" vertical="center" wrapText="1" indent="2"/>
    </xf>
    <xf numFmtId="166" fontId="6" fillId="0" borderId="0" xfId="1" applyNumberFormat="1" applyFont="1" applyFill="1" applyBorder="1"/>
    <xf numFmtId="0" fontId="5" fillId="0" borderId="8" xfId="0" applyFont="1" applyFill="1" applyBorder="1"/>
    <xf numFmtId="0" fontId="27" fillId="0" borderId="6" xfId="0" applyFont="1" applyBorder="1" applyAlignment="1">
      <alignment horizontal="left" vertical="center" wrapText="1" indent="2"/>
    </xf>
    <xf numFmtId="166" fontId="5" fillId="0" borderId="6" xfId="1" applyNumberFormat="1" applyFont="1" applyFill="1" applyBorder="1"/>
    <xf numFmtId="0" fontId="27" fillId="0" borderId="0" xfId="0" applyFont="1" applyBorder="1" applyAlignment="1">
      <alignment horizontal="left" vertical="center" wrapText="1" indent="2"/>
    </xf>
    <xf numFmtId="166" fontId="5" fillId="0" borderId="0" xfId="1" applyNumberFormat="1" applyFont="1" applyFill="1" applyBorder="1"/>
    <xf numFmtId="0" fontId="27" fillId="0" borderId="8" xfId="0" applyFont="1" applyBorder="1" applyAlignment="1">
      <alignment horizontal="left" vertical="center" wrapText="1" indent="2"/>
    </xf>
    <xf numFmtId="166" fontId="5" fillId="0" borderId="8" xfId="1" applyNumberFormat="1" applyFont="1" applyFill="1" applyBorder="1"/>
    <xf numFmtId="164" fontId="6" fillId="0" borderId="0" xfId="1" applyFont="1" applyFill="1" applyBorder="1" applyAlignment="1">
      <alignment horizontal="left"/>
    </xf>
    <xf numFmtId="166" fontId="5" fillId="0" borderId="8" xfId="0" applyNumberFormat="1" applyFont="1" applyFill="1" applyBorder="1"/>
    <xf numFmtId="166" fontId="6" fillId="0" borderId="0" xfId="0" applyNumberFormat="1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28" fillId="0" borderId="0" xfId="0" applyFont="1" applyBorder="1"/>
    <xf numFmtId="0" fontId="28" fillId="0" borderId="0" xfId="0" applyFont="1" applyFill="1" applyBorder="1"/>
    <xf numFmtId="0" fontId="13" fillId="0" borderId="0" xfId="0" applyFont="1" applyAlignment="1">
      <alignment horizontal="left" vertical="top" wrapText="1"/>
    </xf>
  </cellXfs>
  <cellStyles count="8">
    <cellStyle name="1000-sep (2 dec) 2" xfId="7"/>
    <cellStyle name="Komma" xfId="1" builtinId="3"/>
    <cellStyle name="Komma 2" xfId="6"/>
    <cellStyle name="Normal" xfId="0" builtinId="0"/>
    <cellStyle name="Normal 2" xfId="3"/>
    <cellStyle name="Normal 3" xfId="2"/>
    <cellStyle name="Procent" xfId="5" builtinId="5"/>
    <cellStyle name="Pro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zoomScale="90" zoomScaleNormal="90" workbookViewId="0">
      <selection activeCell="J15" sqref="J15"/>
    </sheetView>
  </sheetViews>
  <sheetFormatPr defaultRowHeight="12.5" x14ac:dyDescent="0.25"/>
  <cols>
    <col min="1" max="1" width="60.36328125" customWidth="1"/>
    <col min="2" max="2" width="17.6328125" bestFit="1" customWidth="1"/>
    <col min="3" max="3" width="6.7265625" customWidth="1"/>
    <col min="4" max="4" width="15.54296875" bestFit="1" customWidth="1"/>
    <col min="5" max="5" width="5.7265625" customWidth="1"/>
    <col min="6" max="6" width="9.453125" bestFit="1" customWidth="1"/>
    <col min="7" max="7" width="5.7265625" customWidth="1"/>
    <col min="8" max="8" width="9.6328125" customWidth="1"/>
    <col min="9" max="9" width="1.453125" style="171" customWidth="1"/>
    <col min="10" max="10" width="6.6328125" style="159" customWidth="1"/>
    <col min="11" max="12" width="1.36328125" customWidth="1"/>
  </cols>
  <sheetData>
    <row r="1" spans="1:12" s="31" customFormat="1" ht="20.5" x14ac:dyDescent="0.45">
      <c r="A1" s="78" t="s">
        <v>1</v>
      </c>
      <c r="I1" s="171"/>
      <c r="J1" s="159"/>
      <c r="K1" s="86"/>
    </row>
    <row r="2" spans="1:12" s="31" customFormat="1" ht="19.5" x14ac:dyDescent="0.45">
      <c r="A2" s="111" t="s">
        <v>60</v>
      </c>
      <c r="I2" s="171"/>
      <c r="J2" s="159"/>
    </row>
    <row r="3" spans="1:12" s="31" customFormat="1" ht="19.5" x14ac:dyDescent="0.45">
      <c r="A3" s="111" t="s">
        <v>66</v>
      </c>
      <c r="I3" s="171"/>
      <c r="J3" s="159"/>
    </row>
    <row r="4" spans="1:12" s="31" customFormat="1" ht="19.5" x14ac:dyDescent="0.45">
      <c r="A4" s="111" t="s">
        <v>65</v>
      </c>
      <c r="I4" s="171"/>
      <c r="J4" s="159"/>
    </row>
    <row r="5" spans="1:12" ht="14.5" x14ac:dyDescent="0.35">
      <c r="A5" s="90"/>
      <c r="B5" s="39"/>
      <c r="C5" s="36"/>
      <c r="D5" s="39"/>
      <c r="E5" s="35"/>
      <c r="F5" s="39"/>
      <c r="G5" s="35"/>
      <c r="H5" s="37"/>
      <c r="I5" s="38"/>
      <c r="J5" s="160"/>
      <c r="K5" s="33"/>
      <c r="L5" s="10"/>
    </row>
    <row r="6" spans="1:12" ht="14.5" x14ac:dyDescent="0.3">
      <c r="A6" s="82" t="s">
        <v>70</v>
      </c>
      <c r="B6" s="145">
        <v>2022</v>
      </c>
      <c r="C6" s="147"/>
      <c r="D6" s="147"/>
      <c r="E6" s="147"/>
      <c r="F6" s="147"/>
      <c r="G6" s="147"/>
      <c r="H6" s="147"/>
      <c r="I6" s="147"/>
      <c r="J6" s="147"/>
      <c r="K6" s="33"/>
      <c r="L6" s="10"/>
    </row>
    <row r="7" spans="1:12" s="31" customFormat="1" ht="15" customHeight="1" x14ac:dyDescent="0.3">
      <c r="A7" s="101" t="s">
        <v>50</v>
      </c>
      <c r="B7" s="102"/>
      <c r="C7" s="103"/>
      <c r="D7" s="103"/>
      <c r="E7" s="103"/>
      <c r="F7" s="103"/>
      <c r="G7" s="103"/>
      <c r="H7" s="103"/>
      <c r="I7" s="103"/>
      <c r="J7" s="161"/>
      <c r="K7" s="33"/>
      <c r="L7" s="10"/>
    </row>
    <row r="8" spans="1:12" ht="14.5" x14ac:dyDescent="0.35">
      <c r="A8" s="65"/>
      <c r="B8" s="66" t="s">
        <v>67</v>
      </c>
      <c r="C8" s="67"/>
      <c r="D8" s="66" t="s">
        <v>73</v>
      </c>
      <c r="E8" s="67"/>
      <c r="F8" s="66" t="s">
        <v>70</v>
      </c>
      <c r="G8" s="67"/>
      <c r="H8" s="66"/>
      <c r="I8" s="172"/>
      <c r="J8" s="162"/>
      <c r="K8" s="40"/>
      <c r="L8" s="10"/>
    </row>
    <row r="9" spans="1:12" ht="14.5" x14ac:dyDescent="0.35">
      <c r="A9" s="61" t="s">
        <v>84</v>
      </c>
      <c r="B9" s="106"/>
      <c r="C9" s="41"/>
      <c r="D9" s="106">
        <v>345</v>
      </c>
      <c r="E9" s="41"/>
      <c r="F9" s="106">
        <v>357</v>
      </c>
      <c r="G9" s="41"/>
      <c r="H9" s="158"/>
      <c r="I9" s="158"/>
      <c r="J9" s="163"/>
      <c r="K9" s="43"/>
      <c r="L9" s="10"/>
    </row>
    <row r="10" spans="1:12" ht="14.5" x14ac:dyDescent="0.35">
      <c r="A10" s="61" t="s">
        <v>21</v>
      </c>
      <c r="B10" s="106">
        <v>43000</v>
      </c>
      <c r="C10" s="41"/>
      <c r="D10" s="106">
        <v>43000</v>
      </c>
      <c r="E10" s="41"/>
      <c r="F10" s="91">
        <f>D10</f>
        <v>43000</v>
      </c>
      <c r="G10" s="41"/>
      <c r="H10" s="158"/>
      <c r="I10" s="158"/>
      <c r="J10" s="163"/>
      <c r="K10" s="43"/>
      <c r="L10" s="10"/>
    </row>
    <row r="11" spans="1:12" s="31" customFormat="1" ht="14.5" x14ac:dyDescent="0.35">
      <c r="A11" s="61" t="s">
        <v>63</v>
      </c>
      <c r="B11" s="91" t="s">
        <v>68</v>
      </c>
      <c r="C11" s="41"/>
      <c r="D11" s="106">
        <v>4000</v>
      </c>
      <c r="E11" s="41"/>
      <c r="F11" s="91">
        <f>D11</f>
        <v>4000</v>
      </c>
      <c r="G11" s="41"/>
      <c r="H11" s="158"/>
      <c r="I11" s="158"/>
      <c r="J11" s="163"/>
      <c r="K11" s="92"/>
      <c r="L11" s="10"/>
    </row>
    <row r="12" spans="1:12" s="31" customFormat="1" ht="14.5" x14ac:dyDescent="0.35">
      <c r="A12" s="61" t="s">
        <v>89</v>
      </c>
      <c r="B12" s="106">
        <v>0</v>
      </c>
      <c r="C12" s="41"/>
      <c r="D12" s="106">
        <v>0</v>
      </c>
      <c r="E12" s="41"/>
      <c r="F12" s="106">
        <v>0</v>
      </c>
      <c r="G12" s="41"/>
      <c r="H12" s="158"/>
      <c r="I12" s="158"/>
      <c r="J12" s="163"/>
      <c r="K12" s="92"/>
      <c r="L12" s="10"/>
    </row>
    <row r="13" spans="1:12" ht="14.5" x14ac:dyDescent="0.35">
      <c r="A13" s="61" t="s">
        <v>72</v>
      </c>
      <c r="B13" s="106">
        <v>0</v>
      </c>
      <c r="C13" s="41"/>
      <c r="D13" s="106">
        <v>0</v>
      </c>
      <c r="E13" s="41"/>
      <c r="F13" s="106">
        <v>27</v>
      </c>
      <c r="G13" s="41"/>
      <c r="H13" s="158"/>
      <c r="I13" s="158"/>
      <c r="J13" s="163"/>
      <c r="K13" s="43"/>
      <c r="L13" s="10"/>
    </row>
    <row r="14" spans="1:12" ht="14.5" x14ac:dyDescent="0.35">
      <c r="A14" s="62" t="s">
        <v>83</v>
      </c>
      <c r="B14" s="107">
        <v>50</v>
      </c>
      <c r="C14" s="42"/>
      <c r="D14" s="107">
        <v>150</v>
      </c>
      <c r="E14" s="42"/>
      <c r="F14" s="107">
        <v>182</v>
      </c>
      <c r="G14" s="42"/>
      <c r="H14" s="158"/>
      <c r="I14" s="158"/>
      <c r="J14" s="164"/>
      <c r="K14" s="43"/>
      <c r="L14" s="10"/>
    </row>
    <row r="15" spans="1:12" s="105" customFormat="1" ht="15" thickBot="1" x14ac:dyDescent="0.4">
      <c r="A15" s="96" t="s">
        <v>71</v>
      </c>
      <c r="B15" s="116">
        <f>SUM(B9:B14)</f>
        <v>43050</v>
      </c>
      <c r="C15" s="117"/>
      <c r="D15" s="116">
        <f>SUM(D9:D14)</f>
        <v>47495</v>
      </c>
      <c r="E15" s="117"/>
      <c r="F15" s="116">
        <f>SUM(F9:F14)</f>
        <v>47566</v>
      </c>
      <c r="G15" s="117"/>
      <c r="H15" s="116"/>
      <c r="I15" s="74"/>
      <c r="J15" s="165"/>
      <c r="K15" s="118"/>
      <c r="L15" s="118"/>
    </row>
    <row r="16" spans="1:12" ht="15" thickTop="1" x14ac:dyDescent="0.35">
      <c r="A16" s="63"/>
      <c r="B16" s="39"/>
      <c r="C16" s="36"/>
      <c r="D16" s="39"/>
      <c r="E16" s="35"/>
      <c r="F16" s="39"/>
      <c r="G16" s="35"/>
      <c r="H16" s="37"/>
      <c r="I16" s="38"/>
      <c r="J16" s="160"/>
      <c r="K16" s="33"/>
      <c r="L16" s="33"/>
    </row>
    <row r="17" spans="1:12" ht="14.5" x14ac:dyDescent="0.35">
      <c r="A17" s="108" t="s">
        <v>90</v>
      </c>
      <c r="B17" s="108"/>
      <c r="C17" s="108"/>
      <c r="D17" s="108"/>
      <c r="E17" s="108"/>
      <c r="F17" s="108"/>
      <c r="G17" s="108"/>
      <c r="H17" s="108"/>
      <c r="I17" s="108"/>
      <c r="J17" s="166"/>
      <c r="K17" s="33"/>
      <c r="L17" s="33"/>
    </row>
    <row r="18" spans="1:12" ht="14.5" x14ac:dyDescent="0.35">
      <c r="A18" s="129"/>
      <c r="B18" s="66" t="s">
        <v>67</v>
      </c>
      <c r="C18" s="67"/>
      <c r="D18" s="66" t="s">
        <v>73</v>
      </c>
      <c r="E18" s="67"/>
      <c r="F18" s="66" t="s">
        <v>70</v>
      </c>
      <c r="G18" s="67"/>
      <c r="H18" s="66" t="s">
        <v>69</v>
      </c>
      <c r="I18" s="172"/>
      <c r="J18" s="156" t="s">
        <v>76</v>
      </c>
      <c r="K18" s="45"/>
      <c r="L18" s="33"/>
    </row>
    <row r="19" spans="1:12" ht="14.5" x14ac:dyDescent="0.35">
      <c r="A19" s="95" t="s">
        <v>53</v>
      </c>
      <c r="B19" s="91">
        <f>'3 - Omkostningskategorier'!E31</f>
        <v>34350</v>
      </c>
      <c r="C19" s="93">
        <f t="shared" ref="C19:E26" si="0">B19/B$26</f>
        <v>0.7988372093023256</v>
      </c>
      <c r="D19" s="91">
        <f>'3 - Omkostningskategorier'!G31</f>
        <v>38090</v>
      </c>
      <c r="E19" s="93">
        <f t="shared" ref="E19:E25" si="1">D19/D$26</f>
        <v>0.81668096054888506</v>
      </c>
      <c r="F19" s="91">
        <f>'3 - Omkostningskategorier'!I31</f>
        <v>39031</v>
      </c>
      <c r="G19" s="93">
        <f>F19/F$26</f>
        <v>0.83012888680930708</v>
      </c>
      <c r="H19" s="91">
        <f>F19-D19</f>
        <v>941</v>
      </c>
      <c r="I19" s="158"/>
      <c r="J19" s="188">
        <f>H19/D19</f>
        <v>2.4704646888947229E-2</v>
      </c>
      <c r="K19" s="43"/>
      <c r="L19" s="33"/>
    </row>
    <row r="20" spans="1:12" s="31" customFormat="1" ht="14.5" x14ac:dyDescent="0.35">
      <c r="A20" s="95" t="s">
        <v>7</v>
      </c>
      <c r="B20" s="91">
        <f>'3 - Omkostningskategorier'!E50</f>
        <v>3600</v>
      </c>
      <c r="C20" s="93">
        <f t="shared" si="0"/>
        <v>8.3720930232558138E-2</v>
      </c>
      <c r="D20" s="91">
        <f>'3 - Omkostningskategorier'!G50</f>
        <v>3600</v>
      </c>
      <c r="E20" s="93">
        <f t="shared" si="1"/>
        <v>7.7186963979416809E-2</v>
      </c>
      <c r="F20" s="91">
        <f>'3 - Omkostningskategorier'!I50</f>
        <v>3815</v>
      </c>
      <c r="G20" s="93">
        <f>F20/F$26</f>
        <v>8.1139138202390576E-2</v>
      </c>
      <c r="H20" s="91">
        <f>F20-D20</f>
        <v>215</v>
      </c>
      <c r="I20" s="158"/>
      <c r="J20" s="188">
        <f>H20/D20</f>
        <v>5.9722222222222225E-2</v>
      </c>
      <c r="K20" s="92"/>
      <c r="L20" s="33"/>
    </row>
    <row r="21" spans="1:12" s="31" customFormat="1" ht="14.5" x14ac:dyDescent="0.35">
      <c r="A21" s="139" t="s">
        <v>45</v>
      </c>
      <c r="B21" s="48">
        <f>B19+B20</f>
        <v>37950</v>
      </c>
      <c r="C21" s="142">
        <f>B21/B$26</f>
        <v>0.88255813953488371</v>
      </c>
      <c r="D21" s="48">
        <f t="shared" ref="D21" si="2">D19+D20</f>
        <v>41690</v>
      </c>
      <c r="E21" s="142">
        <f t="shared" si="1"/>
        <v>0.89386792452830188</v>
      </c>
      <c r="F21" s="48">
        <f>F19+F20</f>
        <v>42846</v>
      </c>
      <c r="G21" s="142">
        <f>F21/F$26</f>
        <v>0.91126802501169768</v>
      </c>
      <c r="H21" s="48">
        <f>F21-D21</f>
        <v>1156</v>
      </c>
      <c r="I21" s="48"/>
      <c r="J21" s="189">
        <f>H21/D21</f>
        <v>2.7728472055648837E-2</v>
      </c>
      <c r="K21" s="140"/>
      <c r="L21" s="141"/>
    </row>
    <row r="22" spans="1:12" ht="14.5" x14ac:dyDescent="0.35">
      <c r="A22" s="59" t="s">
        <v>18</v>
      </c>
      <c r="B22" s="104">
        <v>700</v>
      </c>
      <c r="C22" s="93">
        <f t="shared" si="0"/>
        <v>1.627906976744186E-2</v>
      </c>
      <c r="D22" s="104">
        <v>650</v>
      </c>
      <c r="E22" s="93">
        <f t="shared" si="1"/>
        <v>1.3936535162950257E-2</v>
      </c>
      <c r="F22" s="104">
        <v>651</v>
      </c>
      <c r="G22" s="93">
        <f>F22/F$26</f>
        <v>1.3845761197839125E-2</v>
      </c>
      <c r="H22" s="192">
        <f>F22-D22</f>
        <v>1</v>
      </c>
      <c r="I22" s="30"/>
      <c r="J22" s="188">
        <f>H22/D22</f>
        <v>1.5384615384615385E-3</v>
      </c>
      <c r="K22" s="92"/>
      <c r="L22" s="50"/>
    </row>
    <row r="23" spans="1:12" s="31" customFormat="1" ht="14.5" x14ac:dyDescent="0.35">
      <c r="A23" s="95" t="s">
        <v>47</v>
      </c>
      <c r="B23" s="104">
        <v>1350</v>
      </c>
      <c r="C23" s="93">
        <f>B23/B$26</f>
        <v>3.1395348837209305E-2</v>
      </c>
      <c r="D23" s="104">
        <v>1350</v>
      </c>
      <c r="E23" s="93">
        <f t="shared" si="1"/>
        <v>2.8945111492281305E-2</v>
      </c>
      <c r="F23" s="192" t="s">
        <v>68</v>
      </c>
      <c r="G23" s="93"/>
      <c r="H23" s="192" t="s">
        <v>68</v>
      </c>
      <c r="I23" s="30"/>
      <c r="J23" s="188"/>
      <c r="K23" s="92"/>
      <c r="L23" s="94"/>
    </row>
    <row r="24" spans="1:12" ht="14.5" x14ac:dyDescent="0.35">
      <c r="A24" s="59" t="s">
        <v>19</v>
      </c>
      <c r="B24" s="104">
        <v>500</v>
      </c>
      <c r="C24" s="93">
        <f t="shared" si="0"/>
        <v>1.1627906976744186E-2</v>
      </c>
      <c r="D24" s="104">
        <v>450</v>
      </c>
      <c r="E24" s="93">
        <f t="shared" si="1"/>
        <v>9.6483704974271011E-3</v>
      </c>
      <c r="F24" s="104">
        <v>445</v>
      </c>
      <c r="G24" s="93">
        <f>F24/F$26</f>
        <v>9.4644604194138414E-3</v>
      </c>
      <c r="H24" s="192">
        <f>F24-D24</f>
        <v>-5</v>
      </c>
      <c r="I24" s="30"/>
      <c r="J24" s="188">
        <f>H24/D24</f>
        <v>-1.1111111111111112E-2</v>
      </c>
      <c r="K24" s="92"/>
      <c r="L24" s="33"/>
    </row>
    <row r="25" spans="1:12" ht="14.5" x14ac:dyDescent="0.35">
      <c r="A25" s="59" t="s">
        <v>20</v>
      </c>
      <c r="B25" s="104">
        <v>2500</v>
      </c>
      <c r="C25" s="93">
        <f t="shared" si="0"/>
        <v>5.8139534883720929E-2</v>
      </c>
      <c r="D25" s="104">
        <v>2500</v>
      </c>
      <c r="E25" s="93">
        <f t="shared" si="1"/>
        <v>5.3602058319039449E-2</v>
      </c>
      <c r="F25" s="104">
        <v>3076</v>
      </c>
      <c r="G25" s="157">
        <f>F25/F$26</f>
        <v>6.5421753371049385E-2</v>
      </c>
      <c r="H25" s="192">
        <f>F25-D25</f>
        <v>576</v>
      </c>
      <c r="I25" s="30"/>
      <c r="J25" s="188">
        <f>H25/D25</f>
        <v>0.23039999999999999</v>
      </c>
      <c r="K25" s="92"/>
      <c r="L25" s="33"/>
    </row>
    <row r="26" spans="1:12" ht="15" thickBot="1" x14ac:dyDescent="0.4">
      <c r="A26" s="73" t="s">
        <v>0</v>
      </c>
      <c r="B26" s="74">
        <f>SUM(B21:B25)</f>
        <v>43000</v>
      </c>
      <c r="C26" s="75">
        <f t="shared" si="0"/>
        <v>1</v>
      </c>
      <c r="D26" s="74">
        <f t="shared" ref="D26" si="3">SUM(D21:D25)</f>
        <v>46640</v>
      </c>
      <c r="E26" s="75">
        <f t="shared" si="0"/>
        <v>1</v>
      </c>
      <c r="F26" s="74">
        <f>SUM(F21:F25)</f>
        <v>47018</v>
      </c>
      <c r="G26" s="75">
        <f>F26/F$26</f>
        <v>1</v>
      </c>
      <c r="H26" s="74">
        <f>F26-D26</f>
        <v>378</v>
      </c>
      <c r="I26" s="74"/>
      <c r="J26" s="168">
        <f>H26/D26</f>
        <v>8.1046312178387654E-3</v>
      </c>
      <c r="K26" s="43"/>
      <c r="L26" s="33"/>
    </row>
    <row r="27" spans="1:12" ht="15" thickTop="1" x14ac:dyDescent="0.35">
      <c r="A27" s="64"/>
      <c r="B27" s="70"/>
      <c r="C27" s="71"/>
      <c r="D27" s="70"/>
      <c r="E27" s="71"/>
      <c r="F27" s="70"/>
      <c r="G27" s="71"/>
      <c r="H27" s="70"/>
      <c r="I27" s="70"/>
      <c r="J27" s="164"/>
      <c r="K27" s="46"/>
      <c r="L27" s="47"/>
    </row>
    <row r="28" spans="1:12" s="31" customFormat="1" ht="15" thickBot="1" x14ac:dyDescent="0.4">
      <c r="A28" s="73" t="s">
        <v>74</v>
      </c>
      <c r="B28" s="74">
        <f>B15-B26</f>
        <v>50</v>
      </c>
      <c r="C28" s="75">
        <f>B28/B$15</f>
        <v>1.1614401858304297E-3</v>
      </c>
      <c r="D28" s="74">
        <f>D15-D26</f>
        <v>855</v>
      </c>
      <c r="E28" s="75">
        <f>D28/D$15</f>
        <v>1.8001894936309087E-2</v>
      </c>
      <c r="F28" s="74">
        <f>F15-F26</f>
        <v>548</v>
      </c>
      <c r="G28" s="75">
        <f>F28/F$15</f>
        <v>1.152083420930917E-2</v>
      </c>
      <c r="H28" s="74">
        <f>F28-D28</f>
        <v>-307</v>
      </c>
      <c r="I28" s="74"/>
      <c r="J28" s="168">
        <f>H28/D28</f>
        <v>-0.35906432748538014</v>
      </c>
      <c r="K28" s="92"/>
      <c r="L28" s="33"/>
    </row>
    <row r="29" spans="1:12" s="31" customFormat="1" ht="15" thickTop="1" x14ac:dyDescent="0.35">
      <c r="A29" s="64"/>
      <c r="B29" s="48"/>
      <c r="C29" s="44"/>
      <c r="D29" s="48"/>
      <c r="E29" s="44"/>
      <c r="F29" s="48"/>
      <c r="G29" s="44"/>
      <c r="H29" s="48"/>
      <c r="I29" s="48"/>
      <c r="J29" s="163"/>
      <c r="K29" s="46"/>
      <c r="L29" s="47"/>
    </row>
    <row r="30" spans="1:12" s="31" customFormat="1" ht="14.5" x14ac:dyDescent="0.35">
      <c r="A30" s="97" t="s">
        <v>15</v>
      </c>
      <c r="B30" s="145">
        <v>2022</v>
      </c>
      <c r="C30" s="146"/>
      <c r="D30" s="146"/>
      <c r="E30" s="146"/>
      <c r="F30" s="146"/>
      <c r="G30" s="146"/>
      <c r="H30" s="146"/>
      <c r="I30" s="146"/>
      <c r="J30" s="146"/>
      <c r="K30" s="72"/>
      <c r="L30" s="47"/>
    </row>
    <row r="31" spans="1:12" s="31" customFormat="1" ht="14.5" x14ac:dyDescent="0.35">
      <c r="A31" s="100"/>
      <c r="B31" s="66" t="s">
        <v>67</v>
      </c>
      <c r="C31" s="67"/>
      <c r="D31" s="68" t="s">
        <v>73</v>
      </c>
      <c r="E31" s="67"/>
      <c r="F31" s="66" t="s">
        <v>70</v>
      </c>
      <c r="G31" s="67"/>
      <c r="H31" s="66" t="s">
        <v>69</v>
      </c>
      <c r="I31" s="67"/>
      <c r="J31" s="156" t="s">
        <v>76</v>
      </c>
      <c r="K31" s="72"/>
      <c r="L31" s="47"/>
    </row>
    <row r="32" spans="1:12" s="31" customFormat="1" ht="14.5" x14ac:dyDescent="0.35">
      <c r="A32" s="60" t="s">
        <v>11</v>
      </c>
      <c r="B32" s="120">
        <f>'3 - Omkostningskategorier'!E56</f>
        <v>37950</v>
      </c>
      <c r="C32" s="121">
        <f>B32/B32</f>
        <v>1</v>
      </c>
      <c r="D32" s="120">
        <f>'3 - Omkostningskategorier'!G56</f>
        <v>41690</v>
      </c>
      <c r="E32" s="121">
        <f t="shared" ref="E32" si="4">D32/D32</f>
        <v>1</v>
      </c>
      <c r="F32" s="120">
        <f>'3 - Omkostningskategorier'!I56</f>
        <v>42846</v>
      </c>
      <c r="G32" s="121">
        <f>F32/F32</f>
        <v>1</v>
      </c>
      <c r="H32" s="120">
        <f>F32-D32</f>
        <v>1156</v>
      </c>
      <c r="I32" s="173"/>
      <c r="J32" s="189">
        <f>H32/D32</f>
        <v>2.7728472055648837E-2</v>
      </c>
      <c r="K32" s="92"/>
      <c r="L32" s="47"/>
    </row>
    <row r="33" spans="1:12" s="31" customFormat="1" ht="14.5" x14ac:dyDescent="0.35">
      <c r="A33" s="122" t="s">
        <v>22</v>
      </c>
      <c r="B33" s="91">
        <f>'3 - Omkostningskategorier'!E58</f>
        <v>6300</v>
      </c>
      <c r="C33" s="49">
        <f>B33/B32</f>
        <v>0.16600790513833993</v>
      </c>
      <c r="D33" s="91">
        <f>'3 - Omkostningskategorier'!G58</f>
        <v>7743</v>
      </c>
      <c r="E33" s="49">
        <f t="shared" ref="E33" si="5">D33/D32</f>
        <v>0.1857279923242984</v>
      </c>
      <c r="F33" s="91">
        <f>'3 - Omkostningskategorier'!I58</f>
        <v>8773</v>
      </c>
      <c r="G33" s="49">
        <f>F33/F32</f>
        <v>0.20475657004154413</v>
      </c>
      <c r="H33" s="91">
        <f>F33-D33</f>
        <v>1030</v>
      </c>
      <c r="I33" s="158"/>
      <c r="J33" s="188">
        <f>H33/D33</f>
        <v>0.13302337595247321</v>
      </c>
      <c r="K33" s="92"/>
      <c r="L33" s="47"/>
    </row>
    <row r="34" spans="1:12" s="31" customFormat="1" ht="14.5" x14ac:dyDescent="0.35">
      <c r="A34" s="123" t="s">
        <v>122</v>
      </c>
      <c r="B34" s="91">
        <f>'3 - Omkostningskategorier'!E59</f>
        <v>24850</v>
      </c>
      <c r="C34" s="49">
        <f>B34/B32</f>
        <v>0.65480895915678528</v>
      </c>
      <c r="D34" s="91">
        <f>'3 - Omkostningskategorier'!G59</f>
        <v>28700</v>
      </c>
      <c r="E34" s="49">
        <f t="shared" ref="E34" si="6">D34/D32</f>
        <v>0.68841448788678339</v>
      </c>
      <c r="F34" s="91">
        <f>'3 - Omkostningskategorier'!I59</f>
        <v>28725</v>
      </c>
      <c r="G34" s="49">
        <f>F34/F32</f>
        <v>0.67042431032068339</v>
      </c>
      <c r="H34" s="91">
        <f>F34-D34</f>
        <v>25</v>
      </c>
      <c r="I34" s="158"/>
      <c r="J34" s="188">
        <f>H34/D34</f>
        <v>8.710801393728223E-4</v>
      </c>
      <c r="K34" s="92"/>
      <c r="L34" s="47"/>
    </row>
    <row r="35" spans="1:12" s="31" customFormat="1" ht="14.5" x14ac:dyDescent="0.35">
      <c r="A35" s="123" t="s">
        <v>14</v>
      </c>
      <c r="B35" s="91">
        <f>'3 - Omkostningskategorier'!E60</f>
        <v>6800</v>
      </c>
      <c r="C35" s="49">
        <f>B35/B32</f>
        <v>0.17918313570487485</v>
      </c>
      <c r="D35" s="91">
        <f>'3 - Omkostningskategorier'!G60</f>
        <v>5247</v>
      </c>
      <c r="E35" s="49">
        <f t="shared" ref="E35" si="7">D35/D32</f>
        <v>0.12585751978891821</v>
      </c>
      <c r="F35" s="91">
        <f>'3 - Omkostningskategorier'!I60</f>
        <v>5348</v>
      </c>
      <c r="G35" s="49">
        <f>F35/F32</f>
        <v>0.12481911963777249</v>
      </c>
      <c r="H35" s="91">
        <f>F35-D35</f>
        <v>101</v>
      </c>
      <c r="I35" s="158"/>
      <c r="J35" s="188">
        <f>H35/D35</f>
        <v>1.9249094720792833E-2</v>
      </c>
      <c r="K35" s="92"/>
      <c r="L35" s="47"/>
    </row>
    <row r="36" spans="1:12" s="31" customFormat="1" ht="14.5" x14ac:dyDescent="0.35">
      <c r="A36" s="126"/>
      <c r="B36" s="48"/>
      <c r="C36" s="44"/>
      <c r="D36" s="48"/>
      <c r="E36" s="44"/>
      <c r="F36" s="48"/>
      <c r="G36" s="44"/>
      <c r="H36" s="48"/>
      <c r="I36" s="48"/>
      <c r="J36" s="163"/>
      <c r="K36" s="72"/>
      <c r="L36" s="47"/>
    </row>
    <row r="37" spans="1:12" s="31" customFormat="1" ht="14.5" x14ac:dyDescent="0.35">
      <c r="A37" s="97" t="s">
        <v>16</v>
      </c>
      <c r="B37" s="145">
        <v>2022</v>
      </c>
      <c r="C37" s="146"/>
      <c r="D37" s="146"/>
      <c r="E37" s="146"/>
      <c r="F37" s="146"/>
      <c r="G37" s="146"/>
      <c r="H37" s="146"/>
      <c r="I37" s="146"/>
      <c r="J37" s="146"/>
      <c r="K37" s="72"/>
      <c r="L37" s="47"/>
    </row>
    <row r="38" spans="1:12" ht="14.5" x14ac:dyDescent="0.35">
      <c r="A38" s="100"/>
      <c r="B38" s="66" t="s">
        <v>67</v>
      </c>
      <c r="C38" s="67"/>
      <c r="D38" s="66" t="s">
        <v>73</v>
      </c>
      <c r="E38" s="67"/>
      <c r="F38" s="66" t="s">
        <v>70</v>
      </c>
      <c r="G38" s="67"/>
      <c r="H38" s="66" t="s">
        <v>69</v>
      </c>
      <c r="I38" s="172"/>
      <c r="J38" s="156" t="s">
        <v>76</v>
      </c>
      <c r="K38" s="45"/>
      <c r="L38" s="33"/>
    </row>
    <row r="39" spans="1:12" s="52" customFormat="1" ht="14.5" x14ac:dyDescent="0.35">
      <c r="A39" s="124" t="s">
        <v>11</v>
      </c>
      <c r="B39" s="120">
        <f>'2 - Outcomes'!E60</f>
        <v>37950</v>
      </c>
      <c r="C39" s="121">
        <f>B39/B39</f>
        <v>1</v>
      </c>
      <c r="D39" s="120">
        <f>'2 - Outcomes'!G60</f>
        <v>41690</v>
      </c>
      <c r="E39" s="121">
        <f t="shared" ref="E39" si="8">D39/D39</f>
        <v>1</v>
      </c>
      <c r="F39" s="120">
        <f>'2 - Outcomes'!I60</f>
        <v>42846</v>
      </c>
      <c r="G39" s="121">
        <f>F39/F39</f>
        <v>1</v>
      </c>
      <c r="H39" s="120">
        <f>F39-D39</f>
        <v>1156</v>
      </c>
      <c r="I39" s="173"/>
      <c r="J39" s="167">
        <f>H39/D39</f>
        <v>2.7728472055648837E-2</v>
      </c>
      <c r="K39" s="92"/>
      <c r="L39" s="37"/>
    </row>
    <row r="40" spans="1:12" ht="14.5" x14ac:dyDescent="0.35">
      <c r="A40" s="127" t="s">
        <v>34</v>
      </c>
      <c r="B40" s="91">
        <f>'2 - Outcomes'!E62</f>
        <v>5000</v>
      </c>
      <c r="C40" s="49">
        <f>B40/B39</f>
        <v>0.13175230566534915</v>
      </c>
      <c r="D40" s="91">
        <f>'2 - Outcomes'!G62</f>
        <v>4945</v>
      </c>
      <c r="E40" s="49">
        <f t="shared" ref="E40" si="9">D40/D39</f>
        <v>0.11861357639721756</v>
      </c>
      <c r="F40" s="91">
        <f>'2 - Outcomes'!I62</f>
        <v>5045</v>
      </c>
      <c r="G40" s="49">
        <f>F40/F39</f>
        <v>0.11774728095971619</v>
      </c>
      <c r="H40" s="91">
        <f>F40-D40</f>
        <v>100</v>
      </c>
      <c r="I40" s="158"/>
      <c r="J40" s="188">
        <f>H40/D40</f>
        <v>2.0222446916076844E-2</v>
      </c>
      <c r="K40" s="43"/>
      <c r="L40" s="33"/>
    </row>
    <row r="41" spans="1:12" ht="14.5" x14ac:dyDescent="0.35">
      <c r="A41" s="127" t="s">
        <v>35</v>
      </c>
      <c r="B41" s="91">
        <f>'2 - Outcomes'!E63</f>
        <v>900</v>
      </c>
      <c r="C41" s="49">
        <f>B41/B39</f>
        <v>2.3715415019762844E-2</v>
      </c>
      <c r="D41" s="91">
        <f>'2 - Outcomes'!G63</f>
        <v>1060</v>
      </c>
      <c r="E41" s="49">
        <f t="shared" ref="E41" si="10">D41/D39</f>
        <v>2.5425761573518828E-2</v>
      </c>
      <c r="F41" s="91">
        <f>'2 - Outcomes'!I63</f>
        <v>560</v>
      </c>
      <c r="G41" s="49">
        <f>F41/F39</f>
        <v>1.3070064883536386E-2</v>
      </c>
      <c r="H41" s="91">
        <f>F41-D41</f>
        <v>-500</v>
      </c>
      <c r="I41" s="158"/>
      <c r="J41" s="188">
        <f>H41/D41</f>
        <v>-0.47169811320754718</v>
      </c>
      <c r="K41" s="92"/>
      <c r="L41" s="50"/>
    </row>
    <row r="42" spans="1:12" s="31" customFormat="1" ht="14.5" x14ac:dyDescent="0.35">
      <c r="A42" s="127" t="s">
        <v>26</v>
      </c>
      <c r="B42" s="91">
        <f>'2 - Outcomes'!E64</f>
        <v>100</v>
      </c>
      <c r="C42" s="49">
        <f>B42/B39</f>
        <v>2.635046113306983E-3</v>
      </c>
      <c r="D42" s="91">
        <f>'2 - Outcomes'!G64</f>
        <v>90</v>
      </c>
      <c r="E42" s="49">
        <f t="shared" ref="E42" si="11">D42/D39</f>
        <v>2.1587910769968817E-3</v>
      </c>
      <c r="F42" s="91">
        <f>'2 - Outcomes'!I64</f>
        <v>500</v>
      </c>
      <c r="G42" s="49">
        <f>F42/F39</f>
        <v>1.1669700788871773E-2</v>
      </c>
      <c r="H42" s="91">
        <f>F42-D42</f>
        <v>410</v>
      </c>
      <c r="I42" s="158"/>
      <c r="J42" s="188">
        <f>H42/D42</f>
        <v>4.5555555555555554</v>
      </c>
      <c r="K42" s="92"/>
      <c r="L42" s="94"/>
    </row>
    <row r="43" spans="1:12" s="31" customFormat="1" ht="14.5" x14ac:dyDescent="0.35">
      <c r="A43" s="123" t="s">
        <v>36</v>
      </c>
      <c r="B43" s="91">
        <f>'2 - Outcomes'!E65</f>
        <v>17350</v>
      </c>
      <c r="C43" s="49">
        <f>B43/B39</f>
        <v>0.45718050065876153</v>
      </c>
      <c r="D43" s="91">
        <f>'2 - Outcomes'!G65</f>
        <v>20995</v>
      </c>
      <c r="E43" s="49">
        <f t="shared" ref="E43" si="12">D43/D39</f>
        <v>0.5035979851283281</v>
      </c>
      <c r="F43" s="91">
        <f>'2 - Outcomes'!I65</f>
        <v>25025</v>
      </c>
      <c r="G43" s="49">
        <f>F43/F39</f>
        <v>0.58406852448303226</v>
      </c>
      <c r="H43" s="91">
        <f>F43-D43</f>
        <v>4030</v>
      </c>
      <c r="I43" s="158"/>
      <c r="J43" s="188">
        <f>H43/D43</f>
        <v>0.19195046439628483</v>
      </c>
      <c r="K43" s="92"/>
      <c r="L43" s="94"/>
    </row>
    <row r="44" spans="1:12" s="31" customFormat="1" ht="14.5" x14ac:dyDescent="0.35">
      <c r="A44" s="123" t="s">
        <v>24</v>
      </c>
      <c r="B44" s="91">
        <f>'2 - Outcomes'!E66</f>
        <v>4000</v>
      </c>
      <c r="C44" s="49">
        <f>B44/B39</f>
        <v>0.10540184453227931</v>
      </c>
      <c r="D44" s="91">
        <f>'2 - Outcomes'!G66</f>
        <v>4000</v>
      </c>
      <c r="E44" s="49">
        <f t="shared" ref="E44" si="13">D44/D39</f>
        <v>9.5946270088750299E-2</v>
      </c>
      <c r="F44" s="91">
        <f>'2 - Outcomes'!I66</f>
        <v>0</v>
      </c>
      <c r="G44" s="49">
        <f>F44/F39</f>
        <v>0</v>
      </c>
      <c r="H44" s="91">
        <f>F44-D44</f>
        <v>-4000</v>
      </c>
      <c r="I44" s="158"/>
      <c r="J44" s="188">
        <f>H44/D44</f>
        <v>-1</v>
      </c>
      <c r="K44" s="92"/>
      <c r="L44" s="94"/>
    </row>
    <row r="45" spans="1:12" s="31" customFormat="1" ht="14.5" x14ac:dyDescent="0.35">
      <c r="A45" s="123" t="s">
        <v>37</v>
      </c>
      <c r="B45" s="91">
        <f>'2 - Outcomes'!E67</f>
        <v>3000</v>
      </c>
      <c r="C45" s="49">
        <f>B45/B39</f>
        <v>7.9051383399209488E-2</v>
      </c>
      <c r="D45" s="91">
        <f>'2 - Outcomes'!G67</f>
        <v>3000</v>
      </c>
      <c r="E45" s="49">
        <f t="shared" ref="E45" si="14">D45/D39</f>
        <v>7.1959702566562728E-2</v>
      </c>
      <c r="F45" s="91">
        <f>'2 - Outcomes'!I67</f>
        <v>3910</v>
      </c>
      <c r="G45" s="49">
        <f>F45/F39</f>
        <v>9.1257060168977264E-2</v>
      </c>
      <c r="H45" s="91">
        <f>F45-D45</f>
        <v>910</v>
      </c>
      <c r="I45" s="158"/>
      <c r="J45" s="188">
        <f>H45/D45</f>
        <v>0.30333333333333334</v>
      </c>
      <c r="K45" s="92"/>
      <c r="L45" s="94"/>
    </row>
    <row r="46" spans="1:12" s="31" customFormat="1" ht="14.5" x14ac:dyDescent="0.35">
      <c r="A46" s="123" t="s">
        <v>25</v>
      </c>
      <c r="B46" s="91">
        <f>'2 - Outcomes'!E68</f>
        <v>4000</v>
      </c>
      <c r="C46" s="49">
        <f>B46/B39</f>
        <v>0.10540184453227931</v>
      </c>
      <c r="D46" s="91">
        <f>'2 - Outcomes'!G68</f>
        <v>4000</v>
      </c>
      <c r="E46" s="49">
        <f t="shared" ref="E46" si="15">D46/D39</f>
        <v>9.5946270088750299E-2</v>
      </c>
      <c r="F46" s="91">
        <f>'2 - Outcomes'!I68</f>
        <v>3991</v>
      </c>
      <c r="G46" s="49">
        <f>F46/F39</f>
        <v>9.3147551696774494E-2</v>
      </c>
      <c r="H46" s="91">
        <f>F46-D46</f>
        <v>-9</v>
      </c>
      <c r="I46" s="158"/>
      <c r="J46" s="188">
        <f>H46/D46</f>
        <v>-2.2499999999999998E-3</v>
      </c>
      <c r="K46" s="92"/>
      <c r="L46" s="94"/>
    </row>
    <row r="47" spans="1:12" s="31" customFormat="1" ht="14.5" x14ac:dyDescent="0.35">
      <c r="A47" s="123" t="s">
        <v>27</v>
      </c>
      <c r="B47" s="91">
        <f>'2 - Outcomes'!E69</f>
        <v>900</v>
      </c>
      <c r="C47" s="49">
        <f>B47/B39</f>
        <v>2.3715415019762844E-2</v>
      </c>
      <c r="D47" s="91">
        <f>'2 - Outcomes'!G69</f>
        <v>900</v>
      </c>
      <c r="E47" s="49">
        <f t="shared" ref="E47" si="16">D47/D39</f>
        <v>2.1587910769968816E-2</v>
      </c>
      <c r="F47" s="91">
        <f>'2 - Outcomes'!I69</f>
        <v>744</v>
      </c>
      <c r="G47" s="49">
        <f>F47/F39</f>
        <v>1.7364514773841197E-2</v>
      </c>
      <c r="H47" s="91">
        <f>F47-D47</f>
        <v>-156</v>
      </c>
      <c r="I47" s="158"/>
      <c r="J47" s="188">
        <f>H47/D47</f>
        <v>-0.17333333333333334</v>
      </c>
      <c r="K47" s="92"/>
      <c r="L47" s="94"/>
    </row>
    <row r="48" spans="1:12" s="31" customFormat="1" ht="14.5" x14ac:dyDescent="0.35">
      <c r="A48" s="123" t="s">
        <v>28</v>
      </c>
      <c r="B48" s="91">
        <f>'2 - Outcomes'!E70</f>
        <v>1200</v>
      </c>
      <c r="C48" s="49">
        <f>B48/B39</f>
        <v>3.1620553359683792E-2</v>
      </c>
      <c r="D48" s="91">
        <f>'2 - Outcomes'!G70</f>
        <v>1200</v>
      </c>
      <c r="E48" s="49">
        <f t="shared" ref="E48" si="17">D48/D39</f>
        <v>2.8783881026625088E-2</v>
      </c>
      <c r="F48" s="91">
        <f>'2 - Outcomes'!I70</f>
        <v>1539</v>
      </c>
      <c r="G48" s="49">
        <f>F48/F39</f>
        <v>3.5919339028147319E-2</v>
      </c>
      <c r="H48" s="91">
        <f>F48-D48</f>
        <v>339</v>
      </c>
      <c r="I48" s="158"/>
      <c r="J48" s="188">
        <f>H48/D48</f>
        <v>0.28249999999999997</v>
      </c>
      <c r="K48" s="92"/>
      <c r="L48" s="94"/>
    </row>
    <row r="49" spans="1:12" s="31" customFormat="1" ht="14.5" x14ac:dyDescent="0.35">
      <c r="A49" s="123" t="s">
        <v>29</v>
      </c>
      <c r="B49" s="91">
        <f>'2 - Outcomes'!E71</f>
        <v>1500</v>
      </c>
      <c r="C49" s="49">
        <f>B49/B39</f>
        <v>3.9525691699604744E-2</v>
      </c>
      <c r="D49" s="91">
        <f>'2 - Outcomes'!G71</f>
        <v>1500</v>
      </c>
      <c r="E49" s="49">
        <f t="shared" ref="E49" si="18">D49/D39</f>
        <v>3.5979851283281364E-2</v>
      </c>
      <c r="F49" s="91">
        <f>'2 - Outcomes'!I71</f>
        <v>1532</v>
      </c>
      <c r="G49" s="49">
        <f>F49/F39</f>
        <v>3.5755963217103115E-2</v>
      </c>
      <c r="H49" s="91">
        <f>F49-D49</f>
        <v>32</v>
      </c>
      <c r="I49" s="158"/>
      <c r="J49" s="188">
        <f>H49/D49</f>
        <v>2.1333333333333333E-2</v>
      </c>
      <c r="K49" s="92"/>
      <c r="L49" s="94"/>
    </row>
    <row r="50" spans="1:12" ht="14.5" x14ac:dyDescent="0.35">
      <c r="A50" s="125"/>
      <c r="B50" s="37"/>
      <c r="C50" s="36"/>
      <c r="D50" s="37"/>
      <c r="E50" s="35"/>
      <c r="F50" s="37"/>
      <c r="G50" s="35"/>
      <c r="H50" s="37"/>
      <c r="I50" s="38"/>
      <c r="J50" s="160"/>
      <c r="K50" s="33"/>
      <c r="L50" s="33"/>
    </row>
    <row r="51" spans="1:12" s="31" customFormat="1" ht="14.5" x14ac:dyDescent="0.35">
      <c r="A51" s="97" t="s">
        <v>4</v>
      </c>
      <c r="B51" s="145"/>
      <c r="C51" s="145"/>
      <c r="D51" s="145"/>
      <c r="E51" s="145"/>
      <c r="F51" s="145"/>
      <c r="G51" s="145"/>
      <c r="H51" s="145"/>
      <c r="I51" s="145"/>
      <c r="J51" s="145"/>
      <c r="K51" s="33"/>
      <c r="L51" s="33"/>
    </row>
    <row r="52" spans="1:12" s="31" customFormat="1" ht="14.5" x14ac:dyDescent="0.35">
      <c r="A52" s="83"/>
      <c r="B52" s="148"/>
      <c r="C52" s="148"/>
      <c r="D52" s="148"/>
      <c r="E52" s="148"/>
      <c r="F52" s="148"/>
      <c r="G52" s="148"/>
      <c r="H52" s="148"/>
      <c r="I52" s="148"/>
      <c r="J52" s="148"/>
      <c r="K52" s="33"/>
      <c r="L52" s="33"/>
    </row>
    <row r="53" spans="1:12" s="31" customFormat="1" ht="14.5" x14ac:dyDescent="0.35">
      <c r="A53" s="100" t="s">
        <v>17</v>
      </c>
      <c r="B53" s="66" t="s">
        <v>67</v>
      </c>
      <c r="C53" s="67"/>
      <c r="D53" s="66" t="s">
        <v>73</v>
      </c>
      <c r="E53" s="67"/>
      <c r="F53" s="66" t="s">
        <v>70</v>
      </c>
      <c r="G53" s="67"/>
      <c r="H53" s="66"/>
      <c r="I53" s="172"/>
      <c r="J53" s="156"/>
      <c r="K53" s="33"/>
      <c r="L53" s="33"/>
    </row>
    <row r="54" spans="1:12" s="31" customFormat="1" ht="14.5" x14ac:dyDescent="0.35">
      <c r="A54" s="6" t="s">
        <v>46</v>
      </c>
      <c r="B54" s="76">
        <f>B20/B10</f>
        <v>8.3720930232558138E-2</v>
      </c>
      <c r="C54" s="77"/>
      <c r="D54" s="76">
        <f>D20/D10</f>
        <v>8.3720930232558138E-2</v>
      </c>
      <c r="E54" s="77"/>
      <c r="F54" s="76">
        <f>F20/F10</f>
        <v>8.8720930232558143E-2</v>
      </c>
      <c r="G54" s="77"/>
      <c r="H54" s="76"/>
      <c r="I54" s="76"/>
      <c r="J54" s="159"/>
      <c r="K54" s="69"/>
      <c r="L54" s="33"/>
    </row>
    <row r="55" spans="1:12" ht="14.5" x14ac:dyDescent="0.35">
      <c r="A55" s="6" t="s">
        <v>51</v>
      </c>
      <c r="B55" s="76">
        <f>B22/(B19+B20+B23)</f>
        <v>1.7811704834605598E-2</v>
      </c>
      <c r="C55" s="77"/>
      <c r="D55" s="76">
        <f t="shared" ref="D55" si="19">D22/(D19+D20+D23)</f>
        <v>1.5102230483271376E-2</v>
      </c>
      <c r="E55" s="77"/>
      <c r="F55" s="76">
        <f>F22/(F19+F20)</f>
        <v>1.5193950427111049E-2</v>
      </c>
      <c r="G55" s="77"/>
      <c r="H55" s="76"/>
      <c r="I55" s="76"/>
      <c r="K55" s="69"/>
      <c r="L55" s="33"/>
    </row>
    <row r="56" spans="1:12" ht="15" customHeight="1" x14ac:dyDescent="0.35">
      <c r="A56" s="6" t="s">
        <v>59</v>
      </c>
      <c r="B56" s="76">
        <f>B23/B10</f>
        <v>3.1395348837209305E-2</v>
      </c>
      <c r="C56" s="77"/>
      <c r="D56" s="76">
        <f>D23/D10</f>
        <v>3.1395348837209305E-2</v>
      </c>
      <c r="E56" s="77"/>
      <c r="F56" s="76" t="s">
        <v>68</v>
      </c>
      <c r="G56" s="77"/>
      <c r="H56" s="76"/>
      <c r="I56" s="76"/>
      <c r="K56" s="69"/>
      <c r="L56" s="33"/>
    </row>
    <row r="57" spans="1:12" ht="14.5" x14ac:dyDescent="0.35">
      <c r="A57" s="6" t="s">
        <v>48</v>
      </c>
      <c r="B57" s="76">
        <f>B25/(B26-B25)</f>
        <v>6.1728395061728392E-2</v>
      </c>
      <c r="C57" s="77"/>
      <c r="D57" s="76">
        <f>D25/(D26-D25)</f>
        <v>5.6637970095151792E-2</v>
      </c>
      <c r="E57" s="77"/>
      <c r="F57" s="76">
        <f>F25/(F26-F25)</f>
        <v>7.0001365436256888E-2</v>
      </c>
      <c r="G57" s="77"/>
      <c r="H57" s="76"/>
      <c r="I57" s="76"/>
      <c r="K57" s="69"/>
      <c r="L57" s="10"/>
    </row>
    <row r="58" spans="1:12" s="31" customFormat="1" ht="15" customHeight="1" x14ac:dyDescent="0.35">
      <c r="A58" s="109" t="s">
        <v>85</v>
      </c>
      <c r="B58" s="119">
        <f>B28/B15</f>
        <v>1.1614401858304297E-3</v>
      </c>
      <c r="C58" s="110"/>
      <c r="D58" s="119">
        <f>D28/D15</f>
        <v>1.8001894936309087E-2</v>
      </c>
      <c r="E58" s="110"/>
      <c r="F58" s="119">
        <f>F28/F15</f>
        <v>1.152083420930917E-2</v>
      </c>
      <c r="G58" s="110"/>
      <c r="H58" s="119"/>
      <c r="I58" s="119"/>
      <c r="J58" s="169"/>
      <c r="K58" s="69"/>
      <c r="L58" s="33"/>
    </row>
    <row r="59" spans="1:12" s="31" customFormat="1" ht="8.5" customHeight="1" x14ac:dyDescent="0.35">
      <c r="A59" s="6"/>
      <c r="B59" s="76"/>
      <c r="C59" s="77"/>
      <c r="D59" s="76"/>
      <c r="E59" s="77"/>
      <c r="F59" s="76"/>
      <c r="G59" s="77"/>
      <c r="H59" s="76"/>
      <c r="I59" s="76"/>
      <c r="J59" s="159"/>
      <c r="K59" s="69"/>
      <c r="L59" s="33"/>
    </row>
    <row r="60" spans="1:12" ht="14.5" x14ac:dyDescent="0.35">
      <c r="A60" s="112" t="s">
        <v>52</v>
      </c>
      <c r="B60" s="34"/>
      <c r="C60" s="36"/>
      <c r="D60" s="37"/>
      <c r="E60" s="35"/>
      <c r="F60" s="37"/>
      <c r="G60" s="35"/>
      <c r="H60" s="37"/>
      <c r="I60" s="38"/>
      <c r="J60" s="160"/>
      <c r="K60" s="10"/>
      <c r="L60" s="10"/>
    </row>
    <row r="61" spans="1:12" ht="14.5" x14ac:dyDescent="0.35">
      <c r="A61" s="37"/>
      <c r="B61" s="34"/>
      <c r="C61" s="36"/>
      <c r="D61" s="37"/>
      <c r="E61" s="35"/>
      <c r="F61" s="37"/>
      <c r="G61" s="35"/>
      <c r="H61" s="37"/>
      <c r="I61" s="38"/>
      <c r="J61" s="160"/>
      <c r="K61" s="10"/>
      <c r="L61" s="10"/>
    </row>
    <row r="62" spans="1:12" ht="14.5" x14ac:dyDescent="0.35">
      <c r="A62" s="37"/>
      <c r="B62" s="34"/>
      <c r="C62" s="36"/>
      <c r="D62" s="37"/>
      <c r="E62" s="35"/>
      <c r="F62" s="37"/>
      <c r="G62" s="35"/>
      <c r="H62" s="37"/>
      <c r="I62" s="38"/>
      <c r="J62" s="160"/>
      <c r="K62" s="10"/>
      <c r="L62" s="10"/>
    </row>
    <row r="63" spans="1:12" ht="14.5" x14ac:dyDescent="0.35">
      <c r="A63" s="37"/>
      <c r="B63" s="34"/>
      <c r="C63" s="36"/>
      <c r="D63" s="37"/>
      <c r="E63" s="35"/>
      <c r="F63" s="37"/>
      <c r="G63" s="35"/>
      <c r="H63" s="37"/>
      <c r="I63" s="38"/>
      <c r="J63" s="160"/>
      <c r="K63" s="10"/>
      <c r="L63" s="10"/>
    </row>
    <row r="64" spans="1:12" ht="14.5" x14ac:dyDescent="0.35">
      <c r="A64" s="37"/>
      <c r="B64" s="34"/>
      <c r="C64" s="36"/>
      <c r="D64" s="37"/>
      <c r="E64" s="35"/>
      <c r="F64" s="37"/>
      <c r="G64" s="35"/>
      <c r="H64" s="37"/>
      <c r="I64" s="38"/>
      <c r="J64" s="160"/>
      <c r="K64" s="10"/>
      <c r="L64" s="10"/>
    </row>
    <row r="65" spans="1:12" ht="14.5" x14ac:dyDescent="0.35">
      <c r="A65" s="37"/>
      <c r="B65" s="34"/>
      <c r="C65" s="36"/>
      <c r="D65" s="37"/>
      <c r="E65" s="35"/>
      <c r="F65" s="37"/>
      <c r="G65" s="35"/>
      <c r="H65" s="37"/>
      <c r="I65" s="38"/>
      <c r="J65" s="160"/>
      <c r="K65" s="10"/>
      <c r="L65" s="10"/>
    </row>
    <row r="66" spans="1:12" ht="14.5" x14ac:dyDescent="0.35">
      <c r="A66" s="37"/>
      <c r="B66" s="34"/>
      <c r="C66" s="36"/>
      <c r="D66" s="37"/>
      <c r="E66" s="35"/>
      <c r="F66" s="37"/>
      <c r="G66" s="35"/>
      <c r="H66" s="37"/>
      <c r="I66" s="38"/>
      <c r="J66" s="160"/>
      <c r="K66" s="10"/>
      <c r="L66" s="10"/>
    </row>
    <row r="67" spans="1:12" ht="14.5" x14ac:dyDescent="0.35">
      <c r="A67" s="37"/>
      <c r="B67" s="34"/>
      <c r="C67" s="36"/>
      <c r="D67" s="37"/>
      <c r="E67" s="35"/>
      <c r="F67" s="37"/>
      <c r="G67" s="35"/>
      <c r="H67" s="37"/>
      <c r="I67" s="38"/>
      <c r="J67" s="160"/>
      <c r="K67" s="10"/>
      <c r="L67" s="10"/>
    </row>
    <row r="68" spans="1:12" ht="14.5" x14ac:dyDescent="0.35">
      <c r="A68" s="37"/>
      <c r="B68" s="34"/>
      <c r="C68" s="36"/>
      <c r="D68" s="37"/>
      <c r="E68" s="35"/>
      <c r="F68" s="37"/>
      <c r="G68" s="35"/>
      <c r="H68" s="37"/>
      <c r="I68" s="38"/>
      <c r="J68" s="160"/>
      <c r="K68" s="10"/>
      <c r="L68" s="10"/>
    </row>
    <row r="69" spans="1:12" ht="14.5" x14ac:dyDescent="0.35">
      <c r="A69" s="37"/>
      <c r="B69" s="34"/>
      <c r="C69" s="36"/>
      <c r="D69" s="37"/>
      <c r="E69" s="35"/>
      <c r="F69" s="37"/>
      <c r="G69" s="35"/>
      <c r="H69" s="37"/>
      <c r="I69" s="38"/>
      <c r="J69" s="160"/>
      <c r="K69" s="10"/>
      <c r="L69" s="10"/>
    </row>
    <row r="70" spans="1:12" ht="14.5" x14ac:dyDescent="0.35">
      <c r="A70" s="37"/>
      <c r="B70" s="34"/>
      <c r="C70" s="36"/>
      <c r="D70" s="37"/>
      <c r="E70" s="35"/>
      <c r="F70" s="37"/>
      <c r="G70" s="35"/>
      <c r="H70" s="37"/>
      <c r="I70" s="38"/>
      <c r="J70" s="160"/>
      <c r="K70" s="10"/>
      <c r="L70" s="10"/>
    </row>
    <row r="71" spans="1:12" ht="14.5" x14ac:dyDescent="0.35">
      <c r="A71" s="33"/>
      <c r="B71" s="45"/>
      <c r="C71" s="51"/>
      <c r="D71" s="10"/>
      <c r="E71" s="10"/>
      <c r="F71" s="10"/>
      <c r="G71" s="10"/>
      <c r="H71" s="10"/>
      <c r="I71" s="174"/>
      <c r="J71" s="170"/>
      <c r="K71" s="10"/>
      <c r="L71" s="10"/>
    </row>
    <row r="72" spans="1:12" ht="14.5" x14ac:dyDescent="0.35">
      <c r="A72" s="45"/>
      <c r="B72" s="45"/>
      <c r="C72" s="51"/>
      <c r="D72" s="10"/>
      <c r="E72" s="10"/>
      <c r="F72" s="10"/>
      <c r="G72" s="10"/>
      <c r="H72" s="10"/>
      <c r="I72" s="174"/>
      <c r="J72" s="170"/>
      <c r="K72" s="10"/>
      <c r="L72" s="10"/>
    </row>
    <row r="73" spans="1:12" ht="14.5" x14ac:dyDescent="0.35">
      <c r="A73" s="45"/>
      <c r="B73" s="45"/>
      <c r="C73" s="51"/>
      <c r="D73" s="10"/>
      <c r="E73" s="10"/>
      <c r="F73" s="10"/>
      <c r="G73" s="10"/>
      <c r="H73" s="10"/>
      <c r="I73" s="174"/>
      <c r="J73" s="170"/>
      <c r="K73" s="10"/>
      <c r="L73" s="10"/>
    </row>
    <row r="74" spans="1:12" ht="14.5" x14ac:dyDescent="0.35">
      <c r="A74" s="45"/>
      <c r="B74" s="45"/>
      <c r="C74" s="51"/>
      <c r="D74" s="10"/>
      <c r="E74" s="10"/>
      <c r="F74" s="10"/>
      <c r="G74" s="10"/>
      <c r="H74" s="10"/>
      <c r="I74" s="174"/>
      <c r="J74" s="170"/>
      <c r="K74" s="10"/>
      <c r="L74" s="10"/>
    </row>
    <row r="75" spans="1:12" ht="14.5" x14ac:dyDescent="0.35">
      <c r="A75" s="45"/>
      <c r="B75" s="45"/>
      <c r="C75" s="51"/>
      <c r="D75" s="10"/>
      <c r="E75" s="10"/>
      <c r="F75" s="10"/>
      <c r="G75" s="10"/>
      <c r="H75" s="10"/>
      <c r="I75" s="174"/>
      <c r="J75" s="170"/>
      <c r="K75" s="10"/>
      <c r="L75" s="10"/>
    </row>
    <row r="76" spans="1:12" ht="14.5" x14ac:dyDescent="0.35">
      <c r="A76" s="45"/>
      <c r="B76" s="45"/>
      <c r="C76" s="51"/>
      <c r="D76" s="10"/>
      <c r="E76" s="10"/>
      <c r="F76" s="10"/>
      <c r="G76" s="10"/>
      <c r="H76" s="10"/>
      <c r="I76" s="174"/>
      <c r="J76" s="170"/>
      <c r="K76" s="10"/>
      <c r="L76" s="10"/>
    </row>
    <row r="77" spans="1:12" ht="14.5" x14ac:dyDescent="0.35">
      <c r="A77" s="45"/>
      <c r="B77" s="45"/>
      <c r="C77" s="51"/>
      <c r="D77" s="10"/>
      <c r="E77" s="10"/>
      <c r="F77" s="10"/>
      <c r="G77" s="10"/>
      <c r="H77" s="10"/>
      <c r="I77" s="174"/>
      <c r="J77" s="170"/>
      <c r="K77" s="10"/>
      <c r="L77" s="10"/>
    </row>
    <row r="78" spans="1:12" ht="14.5" x14ac:dyDescent="0.35">
      <c r="A78" s="45"/>
      <c r="B78" s="45"/>
      <c r="C78" s="51"/>
      <c r="D78" s="10"/>
      <c r="E78" s="10"/>
      <c r="F78" s="10"/>
      <c r="G78" s="10"/>
      <c r="H78" s="10"/>
      <c r="I78" s="174"/>
      <c r="J78" s="170"/>
      <c r="K78" s="10"/>
      <c r="L78" s="10"/>
    </row>
  </sheetData>
  <mergeCells count="4">
    <mergeCell ref="B37:J37"/>
    <mergeCell ref="B6:J6"/>
    <mergeCell ref="B30:J30"/>
    <mergeCell ref="B51:J52"/>
  </mergeCells>
  <pageMargins left="0.7" right="0.7" top="0.75" bottom="0.75" header="0.3" footer="0.3"/>
  <pageSetup paperSize="9" scale="64" orientation="portrait" r:id="rId1"/>
  <headerFooter>
    <oddHeader>&amp;C&amp;"Garamond,Fed"&amp;14&amp;K00-032Strategic partnership budget for [INSERT ORGANISATION] 2018 - 2021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9"/>
  <sheetViews>
    <sheetView showGridLines="0" zoomScaleNormal="100" workbookViewId="0">
      <selection activeCell="F27" sqref="F27"/>
    </sheetView>
  </sheetViews>
  <sheetFormatPr defaultRowHeight="12.5" x14ac:dyDescent="0.25"/>
  <cols>
    <col min="1" max="1" width="61.90625" style="31" customWidth="1"/>
    <col min="2" max="2" width="17.6328125" style="31" bestFit="1" customWidth="1"/>
    <col min="3" max="16384" width="8.7265625" style="31"/>
  </cols>
  <sheetData>
    <row r="1" spans="1:2" ht="20.5" x14ac:dyDescent="0.45">
      <c r="A1" s="78" t="s">
        <v>112</v>
      </c>
    </row>
    <row r="2" spans="1:2" ht="19.5" x14ac:dyDescent="0.45">
      <c r="A2" s="111" t="s">
        <v>106</v>
      </c>
    </row>
    <row r="3" spans="1:2" ht="19.5" x14ac:dyDescent="0.45">
      <c r="A3" s="111" t="s">
        <v>66</v>
      </c>
    </row>
    <row r="4" spans="1:2" ht="19.5" x14ac:dyDescent="0.45">
      <c r="A4" s="111" t="s">
        <v>65</v>
      </c>
    </row>
    <row r="5" spans="1:2" ht="14.5" x14ac:dyDescent="0.35">
      <c r="A5" s="90"/>
      <c r="B5" s="39"/>
    </row>
    <row r="6" spans="1:2" ht="14.5" x14ac:dyDescent="0.25">
      <c r="A6" s="82" t="s">
        <v>105</v>
      </c>
      <c r="B6" s="143"/>
    </row>
    <row r="7" spans="1:2" ht="15" customHeight="1" x14ac:dyDescent="0.35">
      <c r="A7" s="108" t="s">
        <v>77</v>
      </c>
      <c r="B7" s="161"/>
    </row>
    <row r="8" spans="1:2" ht="14.5" x14ac:dyDescent="0.35">
      <c r="A8" s="181" t="s">
        <v>78</v>
      </c>
      <c r="B8" s="180">
        <v>1024835</v>
      </c>
    </row>
    <row r="9" spans="1:2" ht="14.5" x14ac:dyDescent="0.35">
      <c r="A9" s="181" t="s">
        <v>80</v>
      </c>
      <c r="B9" s="180">
        <v>40000000</v>
      </c>
    </row>
    <row r="10" spans="1:2" ht="14.5" x14ac:dyDescent="0.35">
      <c r="A10" s="179" t="s">
        <v>88</v>
      </c>
      <c r="B10" s="180">
        <v>0</v>
      </c>
    </row>
    <row r="11" spans="1:2" ht="14.5" x14ac:dyDescent="0.35">
      <c r="A11" s="179" t="s">
        <v>79</v>
      </c>
      <c r="B11" s="180">
        <v>27122</v>
      </c>
    </row>
    <row r="12" spans="1:2" ht="14.5" x14ac:dyDescent="0.35">
      <c r="A12" s="179" t="s">
        <v>121</v>
      </c>
      <c r="B12" s="180">
        <v>27122</v>
      </c>
    </row>
    <row r="13" spans="1:2" ht="14.5" x14ac:dyDescent="0.35">
      <c r="A13" s="179" t="s">
        <v>81</v>
      </c>
      <c r="B13" s="180">
        <v>184892</v>
      </c>
    </row>
    <row r="14" spans="1:2" ht="15" thickBot="1" x14ac:dyDescent="0.4">
      <c r="A14" s="182" t="s">
        <v>82</v>
      </c>
      <c r="B14" s="183">
        <f>SUM(B8:B13)</f>
        <v>41263971</v>
      </c>
    </row>
    <row r="15" spans="1:2" ht="14.5" x14ac:dyDescent="0.35">
      <c r="A15" s="175"/>
      <c r="B15" s="39"/>
    </row>
    <row r="16" spans="1:2" ht="14.5" x14ac:dyDescent="0.35">
      <c r="A16" s="108" t="s">
        <v>93</v>
      </c>
      <c r="B16" s="108"/>
    </row>
    <row r="17" spans="1:2" ht="14.5" x14ac:dyDescent="0.35">
      <c r="A17" s="95" t="s">
        <v>86</v>
      </c>
      <c r="B17" s="106">
        <v>29400000</v>
      </c>
    </row>
    <row r="18" spans="1:2" ht="14.5" x14ac:dyDescent="0.35">
      <c r="A18" s="95" t="s">
        <v>87</v>
      </c>
      <c r="B18" s="106">
        <v>2815765</v>
      </c>
    </row>
    <row r="19" spans="1:2" ht="14.5" x14ac:dyDescent="0.35">
      <c r="A19" s="139" t="s">
        <v>45</v>
      </c>
      <c r="B19" s="48">
        <f>B17+B18</f>
        <v>32215765</v>
      </c>
    </row>
    <row r="20" spans="1:2" ht="14.5" x14ac:dyDescent="0.35">
      <c r="A20" s="95" t="s">
        <v>18</v>
      </c>
      <c r="B20" s="104">
        <v>651342</v>
      </c>
    </row>
    <row r="21" spans="1:2" ht="14.5" x14ac:dyDescent="0.35">
      <c r="A21" s="95" t="s">
        <v>68</v>
      </c>
      <c r="B21" s="30"/>
    </row>
    <row r="22" spans="1:2" ht="14.5" x14ac:dyDescent="0.35">
      <c r="A22" s="95" t="s">
        <v>19</v>
      </c>
      <c r="B22" s="104">
        <v>445400</v>
      </c>
    </row>
    <row r="23" spans="1:2" ht="14.5" x14ac:dyDescent="0.35">
      <c r="A23" s="95" t="s">
        <v>20</v>
      </c>
      <c r="B23" s="104">
        <v>3076011.4000000004</v>
      </c>
    </row>
    <row r="24" spans="1:2" ht="15" thickBot="1" x14ac:dyDescent="0.4">
      <c r="A24" s="73" t="s">
        <v>0</v>
      </c>
      <c r="B24" s="74">
        <f>SUM(B19:B23)</f>
        <v>36388518.399999999</v>
      </c>
    </row>
    <row r="25" spans="1:2" ht="15" thickTop="1" x14ac:dyDescent="0.35">
      <c r="A25" s="177"/>
      <c r="B25" s="178"/>
    </row>
    <row r="26" spans="1:2" ht="15" thickBot="1" x14ac:dyDescent="0.4">
      <c r="A26" s="73" t="s">
        <v>74</v>
      </c>
      <c r="B26" s="74">
        <f>B14-B24</f>
        <v>4875452.6000000015</v>
      </c>
    </row>
    <row r="27" spans="1:2" ht="15" thickTop="1" x14ac:dyDescent="0.35">
      <c r="A27" s="65" t="s">
        <v>91</v>
      </c>
      <c r="B27" s="70">
        <v>4876232</v>
      </c>
    </row>
    <row r="28" spans="1:2" ht="15" thickBot="1" x14ac:dyDescent="0.4">
      <c r="A28" s="73" t="s">
        <v>92</v>
      </c>
      <c r="B28" s="74">
        <f>B26-B27</f>
        <v>-779.39999999850988</v>
      </c>
    </row>
    <row r="29" spans="1:2" ht="15" thickTop="1" x14ac:dyDescent="0.35">
      <c r="A29" s="177"/>
      <c r="B29" s="178"/>
    </row>
    <row r="30" spans="1:2" ht="14.5" x14ac:dyDescent="0.35">
      <c r="A30" s="176" t="s">
        <v>110</v>
      </c>
      <c r="B30" s="144"/>
    </row>
    <row r="31" spans="1:2" ht="14.5" x14ac:dyDescent="0.35">
      <c r="A31" s="108" t="s">
        <v>108</v>
      </c>
      <c r="B31" s="161"/>
    </row>
    <row r="32" spans="1:2" ht="14.5" x14ac:dyDescent="0.35">
      <c r="A32" s="181" t="s">
        <v>109</v>
      </c>
      <c r="B32" s="184">
        <v>10000000</v>
      </c>
    </row>
    <row r="33" spans="1:2" ht="14.5" x14ac:dyDescent="0.35">
      <c r="A33" s="181" t="s">
        <v>95</v>
      </c>
      <c r="B33" s="184">
        <v>47000000</v>
      </c>
    </row>
    <row r="34" spans="1:2" ht="14.5" x14ac:dyDescent="0.35">
      <c r="A34" s="179" t="s">
        <v>80</v>
      </c>
      <c r="B34" s="184">
        <v>40000000</v>
      </c>
    </row>
    <row r="35" spans="1:2" ht="15" thickBot="1" x14ac:dyDescent="0.4">
      <c r="A35" s="186" t="s">
        <v>114</v>
      </c>
      <c r="B35" s="187">
        <f>B32+B33-B34</f>
        <v>17000000</v>
      </c>
    </row>
    <row r="36" spans="1:2" ht="15" thickTop="1" x14ac:dyDescent="0.35">
      <c r="A36" s="179" t="s">
        <v>107</v>
      </c>
      <c r="B36" s="52"/>
    </row>
    <row r="37" spans="1:2" ht="14.5" x14ac:dyDescent="0.35">
      <c r="A37" s="179"/>
      <c r="B37" s="52"/>
    </row>
    <row r="38" spans="1:2" x14ac:dyDescent="0.25">
      <c r="A38" s="52"/>
      <c r="B38" s="52"/>
    </row>
    <row r="39" spans="1:2" ht="14.5" x14ac:dyDescent="0.35">
      <c r="A39" s="108" t="s">
        <v>96</v>
      </c>
      <c r="B39" s="161"/>
    </row>
    <row r="40" spans="1:2" s="52" customFormat="1" ht="14.5" x14ac:dyDescent="0.35">
      <c r="A40" s="181" t="s">
        <v>104</v>
      </c>
      <c r="B40" s="184">
        <v>45657</v>
      </c>
    </row>
    <row r="41" spans="1:2" ht="14.5" x14ac:dyDescent="0.35">
      <c r="A41" s="181" t="s">
        <v>103</v>
      </c>
      <c r="B41" s="184">
        <v>32065</v>
      </c>
    </row>
    <row r="42" spans="1:2" ht="14.5" x14ac:dyDescent="0.35">
      <c r="A42" s="181" t="s">
        <v>97</v>
      </c>
      <c r="B42" s="184">
        <v>23976</v>
      </c>
    </row>
    <row r="43" spans="1:2" ht="14.5" x14ac:dyDescent="0.35">
      <c r="A43" s="181" t="s">
        <v>98</v>
      </c>
      <c r="B43" s="184">
        <v>-56087</v>
      </c>
    </row>
    <row r="44" spans="1:2" ht="14.5" x14ac:dyDescent="0.35">
      <c r="A44" s="181" t="s">
        <v>99</v>
      </c>
      <c r="B44" s="184">
        <v>-45231</v>
      </c>
    </row>
    <row r="45" spans="1:2" ht="14.5" x14ac:dyDescent="0.35">
      <c r="A45" s="181" t="s">
        <v>100</v>
      </c>
      <c r="B45" s="184">
        <v>27122</v>
      </c>
    </row>
    <row r="46" spans="1:2" ht="14.5" x14ac:dyDescent="0.35">
      <c r="A46" s="181" t="s">
        <v>101</v>
      </c>
      <c r="B46" s="184"/>
    </row>
    <row r="47" spans="1:2" ht="14.5" x14ac:dyDescent="0.35">
      <c r="A47" s="181" t="s">
        <v>102</v>
      </c>
      <c r="B47" s="184"/>
    </row>
    <row r="48" spans="1:2" ht="15" thickBot="1" x14ac:dyDescent="0.4">
      <c r="A48" s="186" t="s">
        <v>120</v>
      </c>
      <c r="B48" s="187">
        <f>SUM(B40:B47)</f>
        <v>27502</v>
      </c>
    </row>
    <row r="49" spans="1:2" ht="15" thickTop="1" x14ac:dyDescent="0.35">
      <c r="A49" s="124"/>
      <c r="B49" s="185"/>
    </row>
    <row r="50" spans="1:2" ht="8.5" customHeight="1" x14ac:dyDescent="0.35">
      <c r="A50" s="6"/>
      <c r="B50" s="76"/>
    </row>
    <row r="51" spans="1:2" ht="14.5" x14ac:dyDescent="0.35">
      <c r="A51" s="112"/>
      <c r="B51" s="89"/>
    </row>
    <row r="52" spans="1:2" ht="14.5" x14ac:dyDescent="0.35">
      <c r="A52" s="37"/>
      <c r="B52" s="89"/>
    </row>
    <row r="53" spans="1:2" ht="14.5" x14ac:dyDescent="0.35">
      <c r="A53" s="37"/>
      <c r="B53" s="89"/>
    </row>
    <row r="54" spans="1:2" ht="14.5" x14ac:dyDescent="0.35">
      <c r="A54" s="37"/>
      <c r="B54" s="89"/>
    </row>
    <row r="55" spans="1:2" ht="14.5" x14ac:dyDescent="0.35">
      <c r="A55" s="37"/>
      <c r="B55" s="89"/>
    </row>
    <row r="56" spans="1:2" ht="14.5" x14ac:dyDescent="0.35">
      <c r="A56" s="37"/>
      <c r="B56" s="89"/>
    </row>
    <row r="57" spans="1:2" ht="14.5" x14ac:dyDescent="0.35">
      <c r="A57" s="37"/>
      <c r="B57" s="89"/>
    </row>
    <row r="58" spans="1:2" ht="14.5" x14ac:dyDescent="0.35">
      <c r="A58" s="37"/>
      <c r="B58" s="89"/>
    </row>
    <row r="59" spans="1:2" ht="14.5" x14ac:dyDescent="0.35">
      <c r="A59" s="37"/>
      <c r="B59" s="89"/>
    </row>
    <row r="60" spans="1:2" ht="14.5" x14ac:dyDescent="0.35">
      <c r="A60" s="37"/>
      <c r="B60" s="89"/>
    </row>
    <row r="61" spans="1:2" ht="14.5" x14ac:dyDescent="0.35">
      <c r="A61" s="37"/>
      <c r="B61" s="89"/>
    </row>
    <row r="62" spans="1:2" ht="14.5" x14ac:dyDescent="0.35">
      <c r="A62" s="33"/>
      <c r="B62" s="45"/>
    </row>
    <row r="63" spans="1:2" ht="14.5" x14ac:dyDescent="0.35">
      <c r="A63" s="45"/>
      <c r="B63" s="45"/>
    </row>
    <row r="64" spans="1:2" ht="14.5" x14ac:dyDescent="0.35">
      <c r="A64" s="45"/>
      <c r="B64" s="45"/>
    </row>
    <row r="65" spans="1:2" ht="14.5" x14ac:dyDescent="0.35">
      <c r="A65" s="45"/>
      <c r="B65" s="45"/>
    </row>
    <row r="66" spans="1:2" ht="14.5" x14ac:dyDescent="0.35">
      <c r="A66" s="45"/>
      <c r="B66" s="45"/>
    </row>
    <row r="67" spans="1:2" ht="14.5" x14ac:dyDescent="0.35">
      <c r="A67" s="45"/>
      <c r="B67" s="45"/>
    </row>
    <row r="68" spans="1:2" ht="14.5" x14ac:dyDescent="0.35">
      <c r="A68" s="45"/>
      <c r="B68" s="45"/>
    </row>
    <row r="69" spans="1:2" ht="14.5" x14ac:dyDescent="0.35">
      <c r="A69" s="45"/>
      <c r="B69" s="45"/>
    </row>
  </sheetData>
  <pageMargins left="0.7" right="0.7" top="0.75" bottom="0.75" header="0.3" footer="0.3"/>
  <pageSetup paperSize="9" scale="97" orientation="portrait" r:id="rId1"/>
  <headerFooter>
    <oddHeader>&amp;C&amp;"Garamond,Fed"&amp;14&amp;K00-032Strategic partnership budget for [INSERT ORGANISATION] 2018 - 2021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2"/>
  <sheetViews>
    <sheetView showGridLines="0" showZeros="0" showWhiteSpace="0" zoomScaleNormal="100" zoomScaleSheetLayoutView="100" zoomScalePageLayoutView="75" workbookViewId="0">
      <pane ySplit="8" topLeftCell="A9" activePane="bottomLeft" state="frozen"/>
      <selection pane="bottomLeft" activeCell="O28" sqref="O28"/>
    </sheetView>
  </sheetViews>
  <sheetFormatPr defaultColWidth="9.1796875" defaultRowHeight="13" x14ac:dyDescent="0.3"/>
  <cols>
    <col min="1" max="1" width="6" style="1" customWidth="1"/>
    <col min="2" max="2" width="4" style="1" customWidth="1"/>
    <col min="3" max="3" width="6.26953125" style="1" customWidth="1"/>
    <col min="4" max="4" width="57.6328125" style="1" customWidth="1"/>
    <col min="5" max="5" width="14.1796875" style="5" customWidth="1"/>
    <col min="6" max="6" width="5.7265625" style="1" customWidth="1"/>
    <col min="7" max="7" width="10.453125" style="5" bestFit="1" customWidth="1"/>
    <col min="8" max="8" width="4.7265625" style="1" customWidth="1"/>
    <col min="9" max="9" width="10.453125" style="5" bestFit="1" customWidth="1"/>
    <col min="10" max="10" width="4.7265625" style="1" customWidth="1"/>
    <col min="11" max="11" width="8" style="1" bestFit="1" customWidth="1"/>
    <col min="12" max="12" width="4.54296875" style="1" bestFit="1" customWidth="1"/>
    <col min="13" max="13" width="8" style="1" bestFit="1" customWidth="1"/>
    <col min="14" max="14" width="4.54296875" style="1" bestFit="1" customWidth="1"/>
    <col min="15" max="15" width="8" style="1" bestFit="1" customWidth="1"/>
    <col min="16" max="16" width="4.54296875" style="1" bestFit="1" customWidth="1"/>
    <col min="17" max="17" width="8" style="1" bestFit="1" customWidth="1"/>
    <col min="18" max="18" width="5.26953125" style="1" customWidth="1"/>
    <col min="19" max="16384" width="9.1796875" style="1"/>
  </cols>
  <sheetData>
    <row r="1" spans="1:11" ht="19.5" x14ac:dyDescent="0.45">
      <c r="A1" s="79" t="s">
        <v>54</v>
      </c>
      <c r="B1" s="11"/>
      <c r="C1" s="12"/>
      <c r="D1" s="12"/>
      <c r="E1" s="13"/>
      <c r="F1" s="12"/>
      <c r="G1" s="13"/>
    </row>
    <row r="2" spans="1:11" ht="19.5" x14ac:dyDescent="0.45">
      <c r="A2" s="79" t="s">
        <v>61</v>
      </c>
      <c r="B2" s="9"/>
      <c r="D2" s="3"/>
    </row>
    <row r="3" spans="1:11" ht="19.5" x14ac:dyDescent="0.45">
      <c r="A3" s="79" t="s">
        <v>64</v>
      </c>
      <c r="B3" s="9"/>
      <c r="D3" s="3"/>
    </row>
    <row r="4" spans="1:11" ht="19.5" x14ac:dyDescent="0.45">
      <c r="A4" s="79" t="s">
        <v>65</v>
      </c>
      <c r="B4" s="9"/>
      <c r="D4" s="3"/>
    </row>
    <row r="5" spans="1:11" s="3" customFormat="1" ht="14.5" x14ac:dyDescent="0.35">
      <c r="A5" s="1"/>
      <c r="B5" s="8"/>
      <c r="C5" s="8"/>
      <c r="E5" s="5"/>
      <c r="F5" s="1"/>
      <c r="G5" s="5"/>
      <c r="H5" s="1"/>
      <c r="I5" s="5"/>
      <c r="J5" s="1"/>
    </row>
    <row r="6" spans="1:11" s="3" customFormat="1" ht="14.5" x14ac:dyDescent="0.35">
      <c r="A6" s="54"/>
      <c r="B6" s="55"/>
      <c r="C6" s="55"/>
      <c r="D6" s="55"/>
      <c r="E6" s="149">
        <v>2022</v>
      </c>
      <c r="F6" s="149"/>
      <c r="G6" s="149"/>
      <c r="H6" s="149"/>
      <c r="I6" s="149"/>
      <c r="J6" s="149"/>
    </row>
    <row r="7" spans="1:11" s="3" customFormat="1" ht="14.5" x14ac:dyDescent="0.35">
      <c r="A7" s="53"/>
      <c r="B7" s="56"/>
      <c r="C7" s="56"/>
      <c r="D7" s="56"/>
      <c r="E7" s="57"/>
      <c r="F7" s="58"/>
      <c r="G7" s="57"/>
      <c r="H7" s="58"/>
      <c r="I7" s="57"/>
      <c r="J7" s="58"/>
    </row>
    <row r="8" spans="1:11" s="3" customFormat="1" ht="29" x14ac:dyDescent="0.35">
      <c r="A8" s="150" t="s">
        <v>56</v>
      </c>
      <c r="B8" s="151"/>
      <c r="C8" s="151"/>
      <c r="D8" s="151"/>
      <c r="E8" s="66" t="s">
        <v>67</v>
      </c>
      <c r="F8" s="67"/>
      <c r="G8" s="66" t="s">
        <v>75</v>
      </c>
      <c r="H8" s="67"/>
      <c r="I8" s="66" t="s">
        <v>70</v>
      </c>
      <c r="J8" s="67"/>
    </row>
    <row r="9" spans="1:11" s="3" customFormat="1" ht="14.5" x14ac:dyDescent="0.35">
      <c r="A9" s="113"/>
      <c r="B9" s="114"/>
      <c r="C9" s="114"/>
      <c r="D9" s="114"/>
      <c r="E9" s="84"/>
      <c r="F9" s="85"/>
      <c r="G9" s="84"/>
      <c r="H9" s="85"/>
      <c r="I9" s="84"/>
      <c r="J9" s="85"/>
    </row>
    <row r="10" spans="1:11" s="18" customFormat="1" ht="14.5" x14ac:dyDescent="0.35">
      <c r="A10" s="133"/>
      <c r="B10" s="134" t="s">
        <v>13</v>
      </c>
      <c r="C10" s="134"/>
      <c r="D10" s="135"/>
      <c r="E10" s="135"/>
      <c r="F10" s="135"/>
      <c r="G10" s="136"/>
      <c r="H10" s="136"/>
      <c r="I10" s="136"/>
      <c r="J10" s="136"/>
    </row>
    <row r="11" spans="1:11" s="15" customFormat="1" ht="14.5" x14ac:dyDescent="0.35">
      <c r="A11" s="19"/>
      <c r="C11" s="131" t="s">
        <v>44</v>
      </c>
      <c r="D11" s="20"/>
      <c r="E11" s="21">
        <f>SUM(E12:E14)</f>
        <v>6000</v>
      </c>
      <c r="F11" s="22">
        <f>E11/E31</f>
        <v>0.17467248908296942</v>
      </c>
      <c r="G11" s="21">
        <f>SUM(G12:G14)</f>
        <v>6095</v>
      </c>
      <c r="H11" s="22">
        <f>G11/G31</f>
        <v>0.16001575216592281</v>
      </c>
      <c r="I11" s="21">
        <f>SUM(I12:I14)</f>
        <v>6105</v>
      </c>
      <c r="J11" s="22">
        <f>I11/I31</f>
        <v>0.15641413235633214</v>
      </c>
    </row>
    <row r="12" spans="1:11" s="3" customFormat="1" ht="14.5" x14ac:dyDescent="0.35">
      <c r="A12" s="14"/>
      <c r="C12" s="132"/>
      <c r="D12" s="23" t="s">
        <v>42</v>
      </c>
      <c r="E12" s="104">
        <v>5000</v>
      </c>
      <c r="F12" s="4"/>
      <c r="G12" s="104">
        <v>4945</v>
      </c>
      <c r="H12" s="4"/>
      <c r="I12" s="104">
        <v>5045</v>
      </c>
      <c r="J12" s="4"/>
      <c r="K12" s="92" t="s">
        <v>2</v>
      </c>
    </row>
    <row r="13" spans="1:11" s="3" customFormat="1" ht="14.5" x14ac:dyDescent="0.35">
      <c r="A13" s="14"/>
      <c r="C13" s="132"/>
      <c r="D13" s="23" t="s">
        <v>43</v>
      </c>
      <c r="E13" s="104">
        <v>900</v>
      </c>
      <c r="F13" s="4"/>
      <c r="G13" s="104">
        <v>1060</v>
      </c>
      <c r="H13" s="4"/>
      <c r="I13" s="104">
        <v>560</v>
      </c>
      <c r="J13" s="4"/>
      <c r="K13" s="92" t="s">
        <v>2</v>
      </c>
    </row>
    <row r="14" spans="1:11" s="3" customFormat="1" ht="14.5" x14ac:dyDescent="0.35">
      <c r="A14" s="14"/>
      <c r="C14" s="132"/>
      <c r="D14" s="23" t="s">
        <v>26</v>
      </c>
      <c r="E14" s="104">
        <v>100</v>
      </c>
      <c r="F14" s="4"/>
      <c r="G14" s="104">
        <v>90</v>
      </c>
      <c r="H14" s="4"/>
      <c r="I14" s="104">
        <v>500</v>
      </c>
      <c r="J14" s="4"/>
      <c r="K14" s="92" t="s">
        <v>2</v>
      </c>
    </row>
    <row r="15" spans="1:11" s="15" customFormat="1" ht="14.5" x14ac:dyDescent="0.35">
      <c r="A15" s="19"/>
      <c r="C15" s="131" t="s">
        <v>38</v>
      </c>
      <c r="D15" s="20"/>
      <c r="E15" s="21">
        <f>SUM(E16:E18)</f>
        <v>13350</v>
      </c>
      <c r="F15" s="22">
        <f>E15/E31</f>
        <v>0.388646288209607</v>
      </c>
      <c r="G15" s="21">
        <f>SUM(G16:G18)</f>
        <v>16995</v>
      </c>
      <c r="H15" s="22">
        <f>G15/G31</f>
        <v>0.44618009976371753</v>
      </c>
      <c r="I15" s="21">
        <f>SUM(I16:I18)</f>
        <v>16995</v>
      </c>
      <c r="J15" s="22">
        <f>I15/I31</f>
        <v>0.43542312520816789</v>
      </c>
    </row>
    <row r="16" spans="1:11" s="3" customFormat="1" ht="14.5" x14ac:dyDescent="0.35">
      <c r="A16" s="14"/>
      <c r="C16" s="132"/>
      <c r="D16" s="23" t="s">
        <v>36</v>
      </c>
      <c r="E16" s="104">
        <v>13350</v>
      </c>
      <c r="F16" s="4"/>
      <c r="G16" s="104">
        <v>16995</v>
      </c>
      <c r="H16" s="4"/>
      <c r="I16" s="104">
        <v>16995</v>
      </c>
      <c r="J16" s="4"/>
      <c r="K16" s="92" t="s">
        <v>2</v>
      </c>
    </row>
    <row r="17" spans="1:11" s="3" customFormat="1" ht="14.5" x14ac:dyDescent="0.35">
      <c r="A17" s="14"/>
      <c r="C17" s="132"/>
      <c r="D17" s="23"/>
      <c r="E17" s="104"/>
      <c r="F17" s="4"/>
      <c r="G17" s="104"/>
      <c r="H17" s="4"/>
      <c r="I17" s="104"/>
      <c r="J17" s="4"/>
      <c r="K17" s="92" t="s">
        <v>2</v>
      </c>
    </row>
    <row r="18" spans="1:11" s="3" customFormat="1" ht="14.5" x14ac:dyDescent="0.35">
      <c r="A18" s="14"/>
      <c r="C18" s="132"/>
      <c r="D18" s="23"/>
      <c r="E18" s="104"/>
      <c r="F18" s="4"/>
      <c r="G18" s="104"/>
      <c r="H18" s="4"/>
      <c r="I18" s="104"/>
      <c r="J18" s="4"/>
      <c r="K18" s="92" t="s">
        <v>2</v>
      </c>
    </row>
    <row r="19" spans="1:11" s="15" customFormat="1" ht="14.5" x14ac:dyDescent="0.35">
      <c r="A19" s="19"/>
      <c r="C19" s="131" t="s">
        <v>39</v>
      </c>
      <c r="D19" s="20"/>
      <c r="E19" s="21">
        <f>SUM(E20:E22)</f>
        <v>8000</v>
      </c>
      <c r="F19" s="22">
        <f>E19/E31</f>
        <v>0.23289665211062591</v>
      </c>
      <c r="G19" s="21">
        <f>SUM(G20:G22)</f>
        <v>8000</v>
      </c>
      <c r="H19" s="22">
        <f>G19/G31</f>
        <v>0.21002887897085851</v>
      </c>
      <c r="I19" s="21">
        <f>SUM(I20:I22)</f>
        <v>8030</v>
      </c>
      <c r="J19" s="22">
        <f>I19/I31</f>
        <v>0.20573390382004048</v>
      </c>
    </row>
    <row r="20" spans="1:11" s="3" customFormat="1" ht="14.5" x14ac:dyDescent="0.35">
      <c r="A20" s="14"/>
      <c r="C20" s="132"/>
      <c r="D20" s="23" t="s">
        <v>36</v>
      </c>
      <c r="E20" s="104">
        <v>4000</v>
      </c>
      <c r="F20" s="4"/>
      <c r="G20" s="104">
        <v>4000</v>
      </c>
      <c r="H20" s="4"/>
      <c r="I20" s="104">
        <v>8030</v>
      </c>
      <c r="J20" s="4"/>
      <c r="K20" s="92" t="s">
        <v>2</v>
      </c>
    </row>
    <row r="21" spans="1:11" s="3" customFormat="1" ht="14.5" x14ac:dyDescent="0.35">
      <c r="A21" s="14"/>
      <c r="C21" s="132"/>
      <c r="D21" s="23" t="s">
        <v>24</v>
      </c>
      <c r="E21" s="104">
        <v>4000</v>
      </c>
      <c r="F21" s="4"/>
      <c r="G21" s="104">
        <v>4000</v>
      </c>
      <c r="H21" s="4"/>
      <c r="I21" s="104"/>
      <c r="J21" s="4"/>
      <c r="K21" s="92" t="s">
        <v>2</v>
      </c>
    </row>
    <row r="22" spans="1:11" s="3" customFormat="1" ht="14.5" x14ac:dyDescent="0.35">
      <c r="A22" s="14"/>
      <c r="C22" s="112"/>
      <c r="D22" s="23"/>
      <c r="E22" s="104"/>
      <c r="F22" s="4"/>
      <c r="G22" s="104"/>
      <c r="H22" s="4"/>
      <c r="I22" s="104"/>
      <c r="J22" s="4"/>
      <c r="K22" s="92" t="s">
        <v>2</v>
      </c>
    </row>
    <row r="23" spans="1:11" s="3" customFormat="1" ht="14.5" x14ac:dyDescent="0.35">
      <c r="A23" s="19"/>
      <c r="B23" s="15"/>
      <c r="C23" s="131" t="s">
        <v>40</v>
      </c>
      <c r="D23" s="20"/>
      <c r="E23" s="21">
        <f t="shared" ref="E23" si="0">SUM(E24:E26)</f>
        <v>3000</v>
      </c>
      <c r="F23" s="22">
        <f>E23/E31</f>
        <v>8.7336244541484712E-2</v>
      </c>
      <c r="G23" s="21">
        <f t="shared" ref="G23" si="1">SUM(G24:G26)</f>
        <v>3000</v>
      </c>
      <c r="H23" s="22">
        <f>G23/G31</f>
        <v>7.8760829614071937E-2</v>
      </c>
      <c r="I23" s="21">
        <f>SUM(I24:I26)</f>
        <v>3910</v>
      </c>
      <c r="J23" s="22">
        <f>I23/I31</f>
        <v>0.10017678255745432</v>
      </c>
      <c r="K23" s="92"/>
    </row>
    <row r="24" spans="1:11" s="3" customFormat="1" ht="14.5" x14ac:dyDescent="0.35">
      <c r="A24" s="14"/>
      <c r="C24" s="132"/>
      <c r="D24" s="23" t="s">
        <v>37</v>
      </c>
      <c r="E24" s="104">
        <v>3000</v>
      </c>
      <c r="F24" s="4"/>
      <c r="G24" s="104">
        <v>3000</v>
      </c>
      <c r="H24" s="4"/>
      <c r="I24" s="104">
        <v>3910</v>
      </c>
      <c r="J24" s="4"/>
      <c r="K24" s="92" t="s">
        <v>2</v>
      </c>
    </row>
    <row r="25" spans="1:11" s="3" customFormat="1" ht="14.5" x14ac:dyDescent="0.35">
      <c r="A25" s="14"/>
      <c r="C25" s="132"/>
      <c r="D25" s="23"/>
      <c r="E25" s="104"/>
      <c r="F25" s="4"/>
      <c r="G25" s="104"/>
      <c r="H25" s="4"/>
      <c r="I25" s="104"/>
      <c r="J25" s="4"/>
      <c r="K25" s="92" t="s">
        <v>2</v>
      </c>
    </row>
    <row r="26" spans="1:11" s="3" customFormat="1" ht="14.5" x14ac:dyDescent="0.35">
      <c r="A26" s="14"/>
      <c r="C26" s="112"/>
      <c r="D26" s="23"/>
      <c r="E26" s="104"/>
      <c r="F26" s="4"/>
      <c r="G26" s="104"/>
      <c r="H26" s="4"/>
      <c r="I26" s="104"/>
      <c r="J26" s="4"/>
      <c r="K26" s="92" t="s">
        <v>2</v>
      </c>
    </row>
    <row r="27" spans="1:11" s="3" customFormat="1" ht="14.5" x14ac:dyDescent="0.35">
      <c r="A27" s="19"/>
      <c r="B27" s="15"/>
      <c r="C27" s="131" t="s">
        <v>41</v>
      </c>
      <c r="D27" s="20"/>
      <c r="E27" s="21">
        <f t="shared" ref="E27" si="2">SUM(E28:E30)</f>
        <v>4000</v>
      </c>
      <c r="F27" s="22">
        <f>E27/E31</f>
        <v>0.11644832605531295</v>
      </c>
      <c r="G27" s="21">
        <f t="shared" ref="G27" si="3">SUM(G28:G30)</f>
        <v>4000</v>
      </c>
      <c r="H27" s="22">
        <f>G27/G31</f>
        <v>0.10501443948542925</v>
      </c>
      <c r="I27" s="21">
        <f>SUM(I28:I30)</f>
        <v>3991</v>
      </c>
      <c r="J27" s="22">
        <f>I27/I31</f>
        <v>0.10225205605800518</v>
      </c>
      <c r="K27" s="92"/>
    </row>
    <row r="28" spans="1:11" s="3" customFormat="1" ht="14.5" x14ac:dyDescent="0.35">
      <c r="A28" s="14"/>
      <c r="C28" s="128"/>
      <c r="D28" s="23" t="s">
        <v>25</v>
      </c>
      <c r="E28" s="104">
        <v>4000</v>
      </c>
      <c r="F28" s="4"/>
      <c r="G28" s="104">
        <v>4000</v>
      </c>
      <c r="H28" s="4"/>
      <c r="I28" s="104">
        <v>3991</v>
      </c>
      <c r="J28" s="4"/>
      <c r="K28" s="92" t="s">
        <v>2</v>
      </c>
    </row>
    <row r="29" spans="1:11" s="3" customFormat="1" ht="14.5" x14ac:dyDescent="0.35">
      <c r="A29" s="14"/>
      <c r="C29" s="128"/>
      <c r="D29" s="23"/>
      <c r="E29" s="104"/>
      <c r="F29" s="4"/>
      <c r="G29" s="104"/>
      <c r="H29" s="4"/>
      <c r="I29" s="104"/>
      <c r="J29" s="4"/>
      <c r="K29" s="92" t="s">
        <v>2</v>
      </c>
    </row>
    <row r="30" spans="1:11" s="3" customFormat="1" ht="14.5" x14ac:dyDescent="0.35">
      <c r="A30" s="14"/>
      <c r="C30" s="23"/>
      <c r="D30" s="23"/>
      <c r="E30" s="104"/>
      <c r="F30" s="4"/>
      <c r="G30" s="104"/>
      <c r="H30" s="4"/>
      <c r="I30" s="104"/>
      <c r="J30" s="4"/>
      <c r="K30" s="92" t="s">
        <v>2</v>
      </c>
    </row>
    <row r="31" spans="1:11" s="16" customFormat="1" ht="15" thickBot="1" x14ac:dyDescent="0.4">
      <c r="A31" s="25"/>
      <c r="B31" s="32" t="s">
        <v>58</v>
      </c>
      <c r="E31" s="81">
        <f>E11+E15+E19+E23+E27</f>
        <v>34350</v>
      </c>
      <c r="F31" s="80"/>
      <c r="G31" s="81">
        <f t="shared" ref="G31" si="4">G11+G15+G19+G23+G27</f>
        <v>38090</v>
      </c>
      <c r="H31" s="80"/>
      <c r="I31" s="81">
        <f>I11+I15+I19+I23+I27</f>
        <v>39031</v>
      </c>
      <c r="J31" s="80"/>
    </row>
    <row r="32" spans="1:11" s="16" customFormat="1" ht="15" thickTop="1" x14ac:dyDescent="0.35">
      <c r="A32" s="25"/>
      <c r="C32" s="99" t="s">
        <v>23</v>
      </c>
    </row>
    <row r="33" spans="1:11" s="16" customFormat="1" ht="14.5" x14ac:dyDescent="0.35">
      <c r="A33" s="25"/>
      <c r="D33" s="23" t="s">
        <v>33</v>
      </c>
      <c r="E33" s="98">
        <f>E12</f>
        <v>5000</v>
      </c>
      <c r="F33" s="22">
        <f>E33/E31</f>
        <v>0.14556040756914118</v>
      </c>
      <c r="G33" s="98">
        <f t="shared" ref="G33" si="5">G12</f>
        <v>4945</v>
      </c>
      <c r="H33" s="22">
        <f t="shared" ref="H33" si="6">G33/G31</f>
        <v>0.12982410081386189</v>
      </c>
      <c r="I33" s="98">
        <f>I12</f>
        <v>5045</v>
      </c>
      <c r="J33" s="22">
        <f>I33/I31</f>
        <v>0.12925623222566679</v>
      </c>
      <c r="K33" s="92" t="s">
        <v>32</v>
      </c>
    </row>
    <row r="34" spans="1:11" s="16" customFormat="1" ht="14.5" x14ac:dyDescent="0.35">
      <c r="A34" s="25"/>
      <c r="D34" s="23" t="s">
        <v>35</v>
      </c>
      <c r="E34" s="98">
        <f t="shared" ref="E34" si="7">E13</f>
        <v>900</v>
      </c>
      <c r="F34" s="22">
        <f>E34/E31</f>
        <v>2.6200873362445413E-2</v>
      </c>
      <c r="G34" s="98">
        <f t="shared" ref="G34" si="8">G13</f>
        <v>1060</v>
      </c>
      <c r="H34" s="22">
        <f t="shared" ref="H34" si="9">G34/G31</f>
        <v>2.782882646363875E-2</v>
      </c>
      <c r="I34" s="98">
        <f>I13</f>
        <v>560</v>
      </c>
      <c r="J34" s="22">
        <f>I34/I31</f>
        <v>1.4347569880351515E-2</v>
      </c>
      <c r="K34" s="92" t="s">
        <v>3</v>
      </c>
    </row>
    <row r="35" spans="1:11" s="16" customFormat="1" ht="14.5" x14ac:dyDescent="0.35">
      <c r="D35" s="23" t="s">
        <v>26</v>
      </c>
      <c r="E35" s="98">
        <f>E14</f>
        <v>100</v>
      </c>
      <c r="F35" s="22">
        <f>E35/E31</f>
        <v>2.911208151382824E-3</v>
      </c>
      <c r="G35" s="98">
        <f t="shared" ref="G35" si="10">G14</f>
        <v>90</v>
      </c>
      <c r="H35" s="22">
        <f t="shared" ref="H35" si="11">G35/G31</f>
        <v>2.3628248884221582E-3</v>
      </c>
      <c r="I35" s="98">
        <f>I14</f>
        <v>500</v>
      </c>
      <c r="J35" s="22">
        <f>I35/I31</f>
        <v>1.2810330250313853E-2</v>
      </c>
      <c r="K35" s="92" t="s">
        <v>3</v>
      </c>
    </row>
    <row r="36" spans="1:11" s="16" customFormat="1" ht="14.5" x14ac:dyDescent="0.35">
      <c r="D36" s="23" t="s">
        <v>36</v>
      </c>
      <c r="E36" s="98">
        <f>E16+E20</f>
        <v>17350</v>
      </c>
      <c r="F36" s="22">
        <f>E36/E31</f>
        <v>0.50509461426491997</v>
      </c>
      <c r="G36" s="98">
        <f t="shared" ref="G36" si="12">G16+G20</f>
        <v>20995</v>
      </c>
      <c r="H36" s="22">
        <f t="shared" ref="H36" si="13">G36/G31</f>
        <v>0.55119453924914674</v>
      </c>
      <c r="I36" s="98">
        <f>I16+I20</f>
        <v>25025</v>
      </c>
      <c r="J36" s="22">
        <f>I36/I31</f>
        <v>0.64115702902820837</v>
      </c>
      <c r="K36" s="92" t="s">
        <v>3</v>
      </c>
    </row>
    <row r="37" spans="1:11" s="16" customFormat="1" ht="14.5" x14ac:dyDescent="0.35">
      <c r="D37" s="23" t="s">
        <v>24</v>
      </c>
      <c r="E37" s="98">
        <f>E21</f>
        <v>4000</v>
      </c>
      <c r="F37" s="22">
        <f>E37/E31</f>
        <v>0.11644832605531295</v>
      </c>
      <c r="G37" s="98">
        <f t="shared" ref="G37" si="14">G21</f>
        <v>4000</v>
      </c>
      <c r="H37" s="22">
        <f t="shared" ref="H37" si="15">G37/G31</f>
        <v>0.10501443948542925</v>
      </c>
      <c r="I37" s="98">
        <f>I21</f>
        <v>0</v>
      </c>
      <c r="J37" s="22">
        <f>I37/I31</f>
        <v>0</v>
      </c>
      <c r="K37" s="92" t="s">
        <v>3</v>
      </c>
    </row>
    <row r="38" spans="1:11" s="16" customFormat="1" ht="14.5" x14ac:dyDescent="0.35">
      <c r="D38" s="23" t="s">
        <v>37</v>
      </c>
      <c r="E38" s="98">
        <f>E24</f>
        <v>3000</v>
      </c>
      <c r="F38" s="22">
        <f>E38/E31</f>
        <v>8.7336244541484712E-2</v>
      </c>
      <c r="G38" s="98">
        <f t="shared" ref="G38" si="16">G24</f>
        <v>3000</v>
      </c>
      <c r="H38" s="22">
        <f t="shared" ref="H38" si="17">G38/G31</f>
        <v>7.8760829614071937E-2</v>
      </c>
      <c r="I38" s="98">
        <f>I24</f>
        <v>3910</v>
      </c>
      <c r="J38" s="22">
        <f>I38/I31</f>
        <v>0.10017678255745432</v>
      </c>
      <c r="K38" s="92" t="s">
        <v>3</v>
      </c>
    </row>
    <row r="39" spans="1:11" ht="14.5" x14ac:dyDescent="0.35">
      <c r="D39" s="23" t="s">
        <v>25</v>
      </c>
      <c r="E39" s="98">
        <f>E28</f>
        <v>4000</v>
      </c>
      <c r="F39" s="22">
        <f>E39/E31</f>
        <v>0.11644832605531295</v>
      </c>
      <c r="G39" s="98">
        <f t="shared" ref="G39" si="18">G28</f>
        <v>4000</v>
      </c>
      <c r="H39" s="22">
        <f t="shared" ref="H39" si="19">G39/G31</f>
        <v>0.10501443948542925</v>
      </c>
      <c r="I39" s="98">
        <f>I28</f>
        <v>3991</v>
      </c>
      <c r="J39" s="22">
        <f>I39/I31</f>
        <v>0.10225205605800518</v>
      </c>
      <c r="K39" s="92" t="s">
        <v>3</v>
      </c>
    </row>
    <row r="40" spans="1:11" s="3" customFormat="1" ht="14.5" x14ac:dyDescent="0.35">
      <c r="A40" s="14"/>
      <c r="E40" s="26"/>
      <c r="F40" s="4"/>
      <c r="G40" s="26"/>
      <c r="H40" s="4"/>
      <c r="I40" s="26"/>
      <c r="J40" s="4"/>
    </row>
    <row r="41" spans="1:11" s="18" customFormat="1" ht="14.5" x14ac:dyDescent="0.35">
      <c r="A41" s="137"/>
      <c r="B41" s="134" t="s">
        <v>5</v>
      </c>
      <c r="C41" s="135"/>
      <c r="D41" s="135"/>
      <c r="E41" s="138"/>
      <c r="F41" s="24"/>
      <c r="G41" s="138"/>
      <c r="H41" s="24"/>
      <c r="I41" s="138"/>
      <c r="J41" s="24"/>
    </row>
    <row r="42" spans="1:11" s="15" customFormat="1" ht="14.5" x14ac:dyDescent="0.35">
      <c r="A42" s="19"/>
      <c r="C42" s="20" t="s">
        <v>30</v>
      </c>
      <c r="D42" s="20"/>
      <c r="E42" s="21">
        <f>SUM(E43:E45)</f>
        <v>600</v>
      </c>
      <c r="F42" s="22">
        <f>E42/E54</f>
        <v>0.16666666666666666</v>
      </c>
      <c r="G42" s="21">
        <f>SUM(G43:G45)</f>
        <v>600</v>
      </c>
      <c r="H42" s="22">
        <f>G42/G54</f>
        <v>0.16666666666666666</v>
      </c>
      <c r="I42" s="21">
        <f>SUM(I43:I45)</f>
        <v>610</v>
      </c>
      <c r="J42" s="22">
        <f>I42/I54</f>
        <v>0.15989515072083879</v>
      </c>
    </row>
    <row r="43" spans="1:11" s="3" customFormat="1" ht="14.5" x14ac:dyDescent="0.35">
      <c r="A43" s="14"/>
      <c r="C43" s="23"/>
      <c r="D43" s="89" t="s">
        <v>27</v>
      </c>
      <c r="E43" s="104">
        <v>100</v>
      </c>
      <c r="F43" s="4"/>
      <c r="G43" s="104">
        <v>100</v>
      </c>
      <c r="H43" s="4"/>
      <c r="I43" s="104">
        <v>104</v>
      </c>
      <c r="J43" s="4"/>
      <c r="K43" s="92" t="s">
        <v>2</v>
      </c>
    </row>
    <row r="44" spans="1:11" s="3" customFormat="1" ht="14.5" x14ac:dyDescent="0.35">
      <c r="A44" s="14"/>
      <c r="C44" s="23"/>
      <c r="D44" s="89" t="s">
        <v>28</v>
      </c>
      <c r="E44" s="104">
        <v>200</v>
      </c>
      <c r="F44" s="4"/>
      <c r="G44" s="104">
        <v>200</v>
      </c>
      <c r="H44" s="4"/>
      <c r="I44" s="104">
        <v>204</v>
      </c>
      <c r="J44" s="4"/>
      <c r="K44" s="92" t="s">
        <v>2</v>
      </c>
    </row>
    <row r="45" spans="1:11" s="3" customFormat="1" ht="14.5" x14ac:dyDescent="0.35">
      <c r="A45" s="14"/>
      <c r="C45" s="23"/>
      <c r="D45" s="89" t="s">
        <v>29</v>
      </c>
      <c r="E45" s="104">
        <v>300</v>
      </c>
      <c r="F45" s="4"/>
      <c r="G45" s="104">
        <v>300</v>
      </c>
      <c r="H45" s="4"/>
      <c r="I45" s="104">
        <v>302</v>
      </c>
      <c r="J45" s="4"/>
      <c r="K45" s="92" t="s">
        <v>2</v>
      </c>
    </row>
    <row r="46" spans="1:11" s="15" customFormat="1" ht="14.5" x14ac:dyDescent="0.35">
      <c r="A46" s="19"/>
      <c r="C46" s="20" t="s">
        <v>31</v>
      </c>
      <c r="D46" s="20"/>
      <c r="E46" s="21">
        <f>SUM(E47:E49)</f>
        <v>1500</v>
      </c>
      <c r="F46" s="22">
        <f>E46/E54</f>
        <v>0.41666666666666669</v>
      </c>
      <c r="G46" s="21">
        <f>SUM(G47:G49)</f>
        <v>1500</v>
      </c>
      <c r="H46" s="22">
        <f>G46/G54</f>
        <v>0.41666666666666669</v>
      </c>
      <c r="I46" s="21">
        <f>SUM(I47:I49)</f>
        <v>1535</v>
      </c>
      <c r="J46" s="22">
        <f>I46/I54</f>
        <v>0.40235910878112713</v>
      </c>
    </row>
    <row r="47" spans="1:11" s="3" customFormat="1" ht="14.5" x14ac:dyDescent="0.35">
      <c r="A47" s="14"/>
      <c r="C47" s="23"/>
      <c r="D47" s="89" t="s">
        <v>27</v>
      </c>
      <c r="E47" s="104">
        <v>400</v>
      </c>
      <c r="F47" s="4"/>
      <c r="G47" s="104">
        <v>400</v>
      </c>
      <c r="H47" s="4"/>
      <c r="I47" s="104">
        <v>200</v>
      </c>
      <c r="J47" s="4"/>
      <c r="K47" s="92" t="s">
        <v>2</v>
      </c>
    </row>
    <row r="48" spans="1:11" s="3" customFormat="1" ht="14.5" x14ac:dyDescent="0.35">
      <c r="A48" s="14"/>
      <c r="C48" s="23"/>
      <c r="D48" s="89" t="s">
        <v>28</v>
      </c>
      <c r="E48" s="104">
        <v>500</v>
      </c>
      <c r="F48" s="4"/>
      <c r="G48" s="104">
        <v>500</v>
      </c>
      <c r="H48" s="4"/>
      <c r="I48" s="104">
        <v>735</v>
      </c>
      <c r="J48" s="4"/>
      <c r="K48" s="92" t="s">
        <v>2</v>
      </c>
    </row>
    <row r="49" spans="1:11" s="3" customFormat="1" ht="14.5" x14ac:dyDescent="0.35">
      <c r="A49" s="14"/>
      <c r="C49" s="23"/>
      <c r="D49" s="89" t="s">
        <v>29</v>
      </c>
      <c r="E49" s="104">
        <v>600</v>
      </c>
      <c r="F49" s="4"/>
      <c r="G49" s="104">
        <v>600</v>
      </c>
      <c r="H49" s="4"/>
      <c r="I49" s="104">
        <v>600</v>
      </c>
      <c r="J49" s="4"/>
      <c r="K49" s="92" t="s">
        <v>2</v>
      </c>
    </row>
    <row r="50" spans="1:11" s="15" customFormat="1" ht="14.5" x14ac:dyDescent="0.35">
      <c r="A50" s="19"/>
      <c r="C50" s="115" t="s">
        <v>12</v>
      </c>
      <c r="D50" s="20"/>
      <c r="E50" s="21">
        <f>SUM(E51:E53)</f>
        <v>1500</v>
      </c>
      <c r="F50" s="22">
        <f>E50/E54</f>
        <v>0.41666666666666669</v>
      </c>
      <c r="G50" s="21">
        <f>SUM(G51:G53)</f>
        <v>1500</v>
      </c>
      <c r="H50" s="22">
        <f>G50/G54</f>
        <v>0.41666666666666669</v>
      </c>
      <c r="I50" s="21">
        <f>SUM(I51:I53)</f>
        <v>1670</v>
      </c>
      <c r="J50" s="22">
        <f>I50/I54</f>
        <v>0.43774574049803405</v>
      </c>
    </row>
    <row r="51" spans="1:11" s="15" customFormat="1" ht="14.5" x14ac:dyDescent="0.35">
      <c r="A51" s="19"/>
      <c r="C51" s="20"/>
      <c r="D51" s="89" t="s">
        <v>27</v>
      </c>
      <c r="E51" s="104">
        <v>400</v>
      </c>
      <c r="F51" s="4"/>
      <c r="G51" s="104">
        <v>400</v>
      </c>
      <c r="H51" s="4"/>
      <c r="I51" s="104">
        <v>440</v>
      </c>
      <c r="J51" s="4"/>
      <c r="K51" s="92" t="s">
        <v>2</v>
      </c>
    </row>
    <row r="52" spans="1:11" s="15" customFormat="1" ht="14.5" x14ac:dyDescent="0.35">
      <c r="A52" s="19"/>
      <c r="C52" s="20"/>
      <c r="D52" s="89" t="s">
        <v>28</v>
      </c>
      <c r="E52" s="104">
        <v>500</v>
      </c>
      <c r="F52" s="4"/>
      <c r="G52" s="104">
        <v>500</v>
      </c>
      <c r="H52" s="4"/>
      <c r="I52" s="104">
        <v>600</v>
      </c>
      <c r="J52" s="4"/>
      <c r="K52" s="92" t="s">
        <v>2</v>
      </c>
    </row>
    <row r="53" spans="1:11" s="15" customFormat="1" ht="14.5" x14ac:dyDescent="0.35">
      <c r="A53" s="19"/>
      <c r="C53" s="20"/>
      <c r="D53" s="89" t="s">
        <v>29</v>
      </c>
      <c r="E53" s="104">
        <v>600</v>
      </c>
      <c r="F53" s="4"/>
      <c r="G53" s="104">
        <v>600</v>
      </c>
      <c r="H53" s="4"/>
      <c r="I53" s="104">
        <v>630</v>
      </c>
      <c r="J53" s="4"/>
      <c r="K53" s="92" t="s">
        <v>2</v>
      </c>
    </row>
    <row r="54" spans="1:11" s="16" customFormat="1" ht="15" thickBot="1" x14ac:dyDescent="0.4">
      <c r="A54" s="25"/>
      <c r="B54" s="32" t="s">
        <v>6</v>
      </c>
      <c r="E54" s="81">
        <f>E42+E46+E50</f>
        <v>3600</v>
      </c>
      <c r="F54" s="80"/>
      <c r="G54" s="81">
        <f>G42+G46+G50</f>
        <v>3600</v>
      </c>
      <c r="H54" s="80"/>
      <c r="I54" s="81">
        <f>I42+I46+I50</f>
        <v>3815</v>
      </c>
      <c r="J54" s="80"/>
    </row>
    <row r="55" spans="1:11" s="16" customFormat="1" ht="15" thickTop="1" x14ac:dyDescent="0.35">
      <c r="A55" s="25"/>
      <c r="C55" s="99" t="s">
        <v>23</v>
      </c>
    </row>
    <row r="56" spans="1:11" s="16" customFormat="1" ht="14.5" x14ac:dyDescent="0.35">
      <c r="A56" s="25"/>
      <c r="D56" s="89" t="s">
        <v>27</v>
      </c>
      <c r="E56" s="98">
        <f>E43+E47+E51</f>
        <v>900</v>
      </c>
      <c r="F56" s="22">
        <f>E56/E54</f>
        <v>0.25</v>
      </c>
      <c r="G56" s="98">
        <f>G43+G47+G51</f>
        <v>900</v>
      </c>
      <c r="H56" s="22">
        <f t="shared" ref="H56" si="20">G56/G54</f>
        <v>0.25</v>
      </c>
      <c r="I56" s="98">
        <f>I43+I47+I51</f>
        <v>744</v>
      </c>
      <c r="J56" s="22">
        <f>I56/I54</f>
        <v>0.19501965923984271</v>
      </c>
      <c r="K56" s="92" t="s">
        <v>3</v>
      </c>
    </row>
    <row r="57" spans="1:11" s="16" customFormat="1" ht="14.5" x14ac:dyDescent="0.35">
      <c r="A57" s="25"/>
      <c r="D57" s="89" t="s">
        <v>28</v>
      </c>
      <c r="E57" s="98">
        <f t="shared" ref="E57:G58" si="21">E44+E48+E52</f>
        <v>1200</v>
      </c>
      <c r="F57" s="22">
        <f>E57/E54</f>
        <v>0.33333333333333331</v>
      </c>
      <c r="G57" s="98">
        <f t="shared" si="21"/>
        <v>1200</v>
      </c>
      <c r="H57" s="22">
        <f t="shared" ref="H57" si="22">G57/G54</f>
        <v>0.33333333333333331</v>
      </c>
      <c r="I57" s="98">
        <f>I44+I48+I52</f>
        <v>1539</v>
      </c>
      <c r="J57" s="22">
        <f>I57/I54</f>
        <v>0.40340760157273919</v>
      </c>
      <c r="K57" s="92" t="s">
        <v>3</v>
      </c>
    </row>
    <row r="58" spans="1:11" ht="14.5" x14ac:dyDescent="0.35">
      <c r="D58" s="89" t="s">
        <v>29</v>
      </c>
      <c r="E58" s="98">
        <f t="shared" si="21"/>
        <v>1500</v>
      </c>
      <c r="F58" s="22">
        <f>E58/E54</f>
        <v>0.41666666666666669</v>
      </c>
      <c r="G58" s="98">
        <f t="shared" si="21"/>
        <v>1500</v>
      </c>
      <c r="H58" s="22">
        <f t="shared" ref="H58" si="23">G58/G54</f>
        <v>0.41666666666666669</v>
      </c>
      <c r="I58" s="98">
        <f>I45+I49+I53</f>
        <v>1532</v>
      </c>
      <c r="J58" s="22">
        <f>I58/I54</f>
        <v>0.40157273918741809</v>
      </c>
      <c r="K58" s="92" t="s">
        <v>3</v>
      </c>
    </row>
    <row r="59" spans="1:11" s="3" customFormat="1" ht="14.5" x14ac:dyDescent="0.35">
      <c r="A59" s="14"/>
      <c r="E59" s="27"/>
      <c r="F59" s="4"/>
      <c r="G59" s="27"/>
      <c r="H59" s="4"/>
      <c r="I59" s="27"/>
      <c r="J59" s="4"/>
    </row>
    <row r="60" spans="1:11" s="16" customFormat="1" ht="15" thickBot="1" x14ac:dyDescent="0.4">
      <c r="B60" s="16" t="s">
        <v>49</v>
      </c>
      <c r="E60" s="81">
        <f>E31+E54</f>
        <v>37950</v>
      </c>
      <c r="F60" s="80"/>
      <c r="G60" s="81">
        <f>G31+G54</f>
        <v>41690</v>
      </c>
      <c r="H60" s="80"/>
      <c r="I60" s="81">
        <f>I31+I54</f>
        <v>42846</v>
      </c>
      <c r="J60" s="80"/>
    </row>
    <row r="61" spans="1:11" s="16" customFormat="1" ht="15" thickTop="1" x14ac:dyDescent="0.35">
      <c r="A61" s="25"/>
      <c r="C61" s="99" t="s">
        <v>23</v>
      </c>
    </row>
    <row r="62" spans="1:11" s="16" customFormat="1" ht="14.5" x14ac:dyDescent="0.35">
      <c r="A62" s="25"/>
      <c r="D62" s="23" t="s">
        <v>34</v>
      </c>
      <c r="E62" s="98">
        <f>E33</f>
        <v>5000</v>
      </c>
      <c r="F62" s="22">
        <f>E62/E60</f>
        <v>0.13175230566534915</v>
      </c>
      <c r="G62" s="98">
        <f t="shared" ref="G62" si="24">G33</f>
        <v>4945</v>
      </c>
      <c r="H62" s="22">
        <f t="shared" ref="H62" si="25">G62/G60</f>
        <v>0.11861357639721756</v>
      </c>
      <c r="I62" s="98">
        <f>I33</f>
        <v>5045</v>
      </c>
      <c r="J62" s="22">
        <f>I62/I60</f>
        <v>0.11774728095971619</v>
      </c>
      <c r="K62" s="92" t="s">
        <v>3</v>
      </c>
    </row>
    <row r="63" spans="1:11" s="16" customFormat="1" ht="14.5" x14ac:dyDescent="0.35">
      <c r="A63" s="25"/>
      <c r="D63" s="23" t="s">
        <v>35</v>
      </c>
      <c r="E63" s="98">
        <f t="shared" ref="E63:G68" si="26">E34</f>
        <v>900</v>
      </c>
      <c r="F63" s="22">
        <f>E63/E60</f>
        <v>2.3715415019762844E-2</v>
      </c>
      <c r="G63" s="98">
        <f t="shared" si="26"/>
        <v>1060</v>
      </c>
      <c r="H63" s="22">
        <f t="shared" ref="H63" si="27">G63/G60</f>
        <v>2.5425761573518828E-2</v>
      </c>
      <c r="I63" s="98">
        <f>I34</f>
        <v>560</v>
      </c>
      <c r="J63" s="22">
        <f>I63/I60</f>
        <v>1.3070064883536386E-2</v>
      </c>
      <c r="K63" s="92" t="s">
        <v>3</v>
      </c>
    </row>
    <row r="64" spans="1:11" ht="14.5" x14ac:dyDescent="0.35">
      <c r="D64" s="23" t="s">
        <v>26</v>
      </c>
      <c r="E64" s="98">
        <f t="shared" si="26"/>
        <v>100</v>
      </c>
      <c r="F64" s="22">
        <f>E64/E60</f>
        <v>2.635046113306983E-3</v>
      </c>
      <c r="G64" s="98">
        <f t="shared" si="26"/>
        <v>90</v>
      </c>
      <c r="H64" s="22">
        <f t="shared" ref="H64" si="28">G64/G60</f>
        <v>2.1587910769968817E-3</v>
      </c>
      <c r="I64" s="98">
        <f>I35</f>
        <v>500</v>
      </c>
      <c r="J64" s="22">
        <f>I64/I60</f>
        <v>1.1669700788871773E-2</v>
      </c>
      <c r="K64" s="92" t="s">
        <v>3</v>
      </c>
    </row>
    <row r="65" spans="1:35" ht="14.5" x14ac:dyDescent="0.35">
      <c r="D65" s="23" t="s">
        <v>36</v>
      </c>
      <c r="E65" s="98">
        <f t="shared" si="26"/>
        <v>17350</v>
      </c>
      <c r="F65" s="22">
        <f>E65/E60</f>
        <v>0.45718050065876153</v>
      </c>
      <c r="G65" s="98">
        <f t="shared" si="26"/>
        <v>20995</v>
      </c>
      <c r="H65" s="22">
        <f t="shared" ref="H65" si="29">G65/G60</f>
        <v>0.5035979851283281</v>
      </c>
      <c r="I65" s="98">
        <f>I36</f>
        <v>25025</v>
      </c>
      <c r="J65" s="22">
        <f>I65/I60</f>
        <v>0.58406852448303226</v>
      </c>
      <c r="K65" s="92" t="s">
        <v>3</v>
      </c>
    </row>
    <row r="66" spans="1:35" ht="14.5" x14ac:dyDescent="0.35">
      <c r="D66" s="23" t="s">
        <v>24</v>
      </c>
      <c r="E66" s="98">
        <f t="shared" si="26"/>
        <v>4000</v>
      </c>
      <c r="F66" s="22">
        <f>E66/E60</f>
        <v>0.10540184453227931</v>
      </c>
      <c r="G66" s="98">
        <f t="shared" si="26"/>
        <v>4000</v>
      </c>
      <c r="H66" s="22">
        <f t="shared" ref="H66" si="30">G66/G60</f>
        <v>9.5946270088750299E-2</v>
      </c>
      <c r="I66" s="98">
        <f>I37</f>
        <v>0</v>
      </c>
      <c r="J66" s="22">
        <f>I66/I60</f>
        <v>0</v>
      </c>
      <c r="K66" s="92" t="s">
        <v>3</v>
      </c>
    </row>
    <row r="67" spans="1:35" ht="14.5" x14ac:dyDescent="0.35">
      <c r="D67" s="23" t="s">
        <v>37</v>
      </c>
      <c r="E67" s="98">
        <f t="shared" si="26"/>
        <v>3000</v>
      </c>
      <c r="F67" s="22">
        <f>E67/E60</f>
        <v>7.9051383399209488E-2</v>
      </c>
      <c r="G67" s="98">
        <f t="shared" si="26"/>
        <v>3000</v>
      </c>
      <c r="H67" s="22">
        <f t="shared" ref="H67" si="31">G67/G60</f>
        <v>7.1959702566562728E-2</v>
      </c>
      <c r="I67" s="98">
        <f>I38</f>
        <v>3910</v>
      </c>
      <c r="J67" s="22">
        <f>I67/I60</f>
        <v>9.1257060168977264E-2</v>
      </c>
      <c r="K67" s="92" t="s">
        <v>3</v>
      </c>
    </row>
    <row r="68" spans="1:35" ht="14.5" x14ac:dyDescent="0.35">
      <c r="D68" s="23" t="s">
        <v>25</v>
      </c>
      <c r="E68" s="98">
        <f t="shared" si="26"/>
        <v>4000</v>
      </c>
      <c r="F68" s="22">
        <f>E68/E60</f>
        <v>0.10540184453227931</v>
      </c>
      <c r="G68" s="98">
        <f t="shared" si="26"/>
        <v>4000</v>
      </c>
      <c r="H68" s="22">
        <f t="shared" ref="H68" si="32">G68/G60</f>
        <v>9.5946270088750299E-2</v>
      </c>
      <c r="I68" s="98">
        <f>I39</f>
        <v>3991</v>
      </c>
      <c r="J68" s="22">
        <f>I68/I60</f>
        <v>9.3147551696774494E-2</v>
      </c>
      <c r="K68" s="92" t="s">
        <v>3</v>
      </c>
    </row>
    <row r="69" spans="1:35" ht="14.5" x14ac:dyDescent="0.35">
      <c r="D69" s="89" t="s">
        <v>27</v>
      </c>
      <c r="E69" s="98">
        <f>E56</f>
        <v>900</v>
      </c>
      <c r="F69" s="22">
        <f>E69/E60</f>
        <v>2.3715415019762844E-2</v>
      </c>
      <c r="G69" s="98">
        <f t="shared" ref="G69" si="33">G56</f>
        <v>900</v>
      </c>
      <c r="H69" s="22">
        <f t="shared" ref="H69" si="34">G69/G60</f>
        <v>2.1587910769968816E-2</v>
      </c>
      <c r="I69" s="98">
        <f>I56</f>
        <v>744</v>
      </c>
      <c r="J69" s="22">
        <f>I69/I60</f>
        <v>1.7364514773841197E-2</v>
      </c>
      <c r="K69" s="92" t="s">
        <v>3</v>
      </c>
    </row>
    <row r="70" spans="1:35" ht="14.5" x14ac:dyDescent="0.35">
      <c r="D70" s="89" t="s">
        <v>28</v>
      </c>
      <c r="E70" s="98">
        <f>E57</f>
        <v>1200</v>
      </c>
      <c r="F70" s="22">
        <f>E70/E60</f>
        <v>3.1620553359683792E-2</v>
      </c>
      <c r="G70" s="98">
        <f t="shared" ref="G70" si="35">G57</f>
        <v>1200</v>
      </c>
      <c r="H70" s="22">
        <f t="shared" ref="H70" si="36">G70/G60</f>
        <v>2.8783881026625088E-2</v>
      </c>
      <c r="I70" s="98">
        <f>I57</f>
        <v>1539</v>
      </c>
      <c r="J70" s="22">
        <f>I70/I60</f>
        <v>3.5919339028147319E-2</v>
      </c>
      <c r="K70" s="92" t="s">
        <v>3</v>
      </c>
    </row>
    <row r="71" spans="1:35" ht="14.5" x14ac:dyDescent="0.35">
      <c r="D71" s="89" t="s">
        <v>29</v>
      </c>
      <c r="E71" s="98">
        <f>E58</f>
        <v>1500</v>
      </c>
      <c r="F71" s="22">
        <f>E71/E60</f>
        <v>3.9525691699604744E-2</v>
      </c>
      <c r="G71" s="98">
        <f t="shared" ref="G71" si="37">G58</f>
        <v>1500</v>
      </c>
      <c r="H71" s="22">
        <f t="shared" ref="H71" si="38">G71/G60</f>
        <v>3.5979851283281364E-2</v>
      </c>
      <c r="I71" s="98">
        <f t="shared" ref="I71" si="39">I58</f>
        <v>1532</v>
      </c>
      <c r="J71" s="22">
        <f t="shared" ref="J71" si="40">I71/I60</f>
        <v>3.5755963217103115E-2</v>
      </c>
      <c r="K71" s="92" t="s">
        <v>3</v>
      </c>
    </row>
    <row r="72" spans="1:35" s="16" customFormat="1" ht="14.5" x14ac:dyDescent="0.35">
      <c r="A72" s="25"/>
      <c r="E72" s="28"/>
      <c r="F72" s="29"/>
      <c r="G72" s="28"/>
      <c r="H72" s="29"/>
      <c r="I72" s="28"/>
      <c r="J72" s="29"/>
    </row>
    <row r="73" spans="1:35" s="16" customFormat="1" ht="14.5" x14ac:dyDescent="0.35">
      <c r="A73" s="25"/>
      <c r="E73" s="30"/>
      <c r="F73" s="4"/>
      <c r="G73" s="30"/>
      <c r="H73" s="4"/>
      <c r="I73" s="30"/>
      <c r="J73" s="4"/>
    </row>
    <row r="74" spans="1:35" s="3" customFormat="1" ht="14.5" x14ac:dyDescent="0.35">
      <c r="A74" s="32"/>
      <c r="B74" s="32"/>
      <c r="C74" s="32"/>
      <c r="F74" s="4"/>
      <c r="H74" s="4"/>
      <c r="J74" s="4"/>
    </row>
    <row r="75" spans="1:35" s="3" customFormat="1" ht="14.5" x14ac:dyDescent="0.35">
      <c r="A75" s="152"/>
      <c r="B75" s="152"/>
      <c r="C75" s="152"/>
      <c r="D75" s="153"/>
      <c r="E75" s="153"/>
      <c r="F75" s="153"/>
      <c r="G75" s="153"/>
      <c r="H75" s="153"/>
      <c r="I75" s="153"/>
      <c r="J75" s="153"/>
    </row>
    <row r="76" spans="1:35" s="3" customFormat="1" ht="14.5" x14ac:dyDescent="0.35">
      <c r="A76" s="152"/>
      <c r="B76" s="152"/>
      <c r="C76" s="152"/>
      <c r="D76" s="153"/>
      <c r="E76" s="153"/>
      <c r="F76" s="153"/>
      <c r="G76" s="153"/>
      <c r="H76" s="153"/>
      <c r="I76" s="153"/>
      <c r="J76" s="153"/>
    </row>
    <row r="77" spans="1:35" s="3" customFormat="1" ht="14.5" x14ac:dyDescent="0.35">
      <c r="A77" s="152"/>
      <c r="B77" s="152"/>
      <c r="C77" s="152"/>
      <c r="D77" s="153"/>
      <c r="E77" s="153"/>
      <c r="F77" s="153"/>
      <c r="G77" s="153"/>
      <c r="H77" s="153"/>
      <c r="I77" s="153"/>
      <c r="J77" s="153"/>
    </row>
    <row r="78" spans="1:35" s="3" customFormat="1" ht="15.5" x14ac:dyDescent="0.35">
      <c r="A78" s="17"/>
      <c r="B78" s="6"/>
      <c r="C78" s="6"/>
      <c r="D78" s="6"/>
      <c r="E78" s="7"/>
      <c r="F78" s="6"/>
      <c r="G78" s="7"/>
      <c r="H78" s="6"/>
      <c r="I78" s="7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3" customFormat="1" ht="14.5" x14ac:dyDescent="0.35">
      <c r="A79" s="154"/>
      <c r="B79" s="155"/>
      <c r="C79" s="155"/>
      <c r="D79" s="155"/>
      <c r="E79" s="155"/>
      <c r="F79" s="155"/>
      <c r="G79" s="155"/>
      <c r="H79" s="155"/>
      <c r="I79" s="155"/>
      <c r="J79" s="155"/>
      <c r="K79" s="155"/>
    </row>
    <row r="81" spans="5:9" s="3" customFormat="1" ht="14.5" x14ac:dyDescent="0.35">
      <c r="E81" s="4"/>
      <c r="G81" s="4"/>
      <c r="I81" s="4"/>
    </row>
    <row r="82" spans="5:9" s="3" customFormat="1" ht="14.5" x14ac:dyDescent="0.35">
      <c r="E82" s="4"/>
      <c r="G82" s="4"/>
      <c r="I82" s="4"/>
    </row>
  </sheetData>
  <mergeCells count="4">
    <mergeCell ref="E6:J6"/>
    <mergeCell ref="A8:D8"/>
    <mergeCell ref="A75:J77"/>
    <mergeCell ref="A79:K79"/>
  </mergeCells>
  <pageMargins left="0.74803149606299213" right="0.74803149606299213" top="0.98425196850393704" bottom="0.98425196850393704" header="0" footer="0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showGridLines="0" showZeros="0" showWhiteSpace="0" zoomScaleNormal="100" zoomScaleSheetLayoutView="100" zoomScalePageLayoutView="75" workbookViewId="0">
      <pane ySplit="8" topLeftCell="A9" activePane="bottomLeft" state="frozen"/>
      <selection pane="bottomLeft" activeCell="B31" sqref="B31"/>
    </sheetView>
  </sheetViews>
  <sheetFormatPr defaultColWidth="9.1796875" defaultRowHeight="13" x14ac:dyDescent="0.3"/>
  <cols>
    <col min="1" max="1" width="6" style="1" customWidth="1"/>
    <col min="2" max="2" width="4" style="1" customWidth="1"/>
    <col min="3" max="3" width="6.26953125" style="1" customWidth="1"/>
    <col min="4" max="4" width="54.36328125" style="1" customWidth="1"/>
    <col min="5" max="5" width="14.1796875" style="5" customWidth="1"/>
    <col min="6" max="6" width="5.7265625" style="1" customWidth="1"/>
    <col min="7" max="7" width="10.453125" style="5" bestFit="1" customWidth="1"/>
    <col min="8" max="8" width="4.7265625" style="1" customWidth="1"/>
    <col min="9" max="9" width="10.453125" style="5" bestFit="1" customWidth="1"/>
    <col min="10" max="10" width="4.7265625" style="1" customWidth="1"/>
    <col min="11" max="11" width="8" style="1" bestFit="1" customWidth="1"/>
    <col min="12" max="12" width="4.54296875" style="1" bestFit="1" customWidth="1"/>
    <col min="13" max="13" width="8" style="1" bestFit="1" customWidth="1"/>
    <col min="14" max="14" width="4.54296875" style="1" bestFit="1" customWidth="1"/>
    <col min="15" max="15" width="8" style="1" bestFit="1" customWidth="1"/>
    <col min="16" max="16" width="4.54296875" style="1" bestFit="1" customWidth="1"/>
    <col min="17" max="17" width="8" style="1" bestFit="1" customWidth="1"/>
    <col min="18" max="18" width="5.26953125" style="1" customWidth="1"/>
    <col min="19" max="16384" width="9.1796875" style="1"/>
  </cols>
  <sheetData>
    <row r="1" spans="1:11" ht="19.5" x14ac:dyDescent="0.45">
      <c r="A1" s="79" t="s">
        <v>55</v>
      </c>
      <c r="B1" s="11"/>
      <c r="C1" s="12"/>
      <c r="D1" s="12"/>
      <c r="E1" s="13"/>
      <c r="F1" s="12"/>
      <c r="G1" s="13"/>
    </row>
    <row r="2" spans="1:11" ht="19.5" x14ac:dyDescent="0.45">
      <c r="A2" s="79" t="s">
        <v>62</v>
      </c>
      <c r="B2" s="9"/>
      <c r="D2" s="3"/>
    </row>
    <row r="3" spans="1:11" ht="19.5" x14ac:dyDescent="0.45">
      <c r="A3" s="79" t="s">
        <v>66</v>
      </c>
      <c r="B3" s="9"/>
      <c r="D3" s="3"/>
    </row>
    <row r="4" spans="1:11" ht="19.5" x14ac:dyDescent="0.45">
      <c r="A4" s="79" t="s">
        <v>65</v>
      </c>
      <c r="B4" s="9"/>
      <c r="D4" s="3"/>
    </row>
    <row r="5" spans="1:11" s="3" customFormat="1" ht="14.5" x14ac:dyDescent="0.35">
      <c r="A5" s="1"/>
      <c r="B5" s="8"/>
      <c r="C5" s="8"/>
      <c r="E5" s="5"/>
      <c r="F5" s="1"/>
      <c r="G5" s="5"/>
      <c r="H5" s="1"/>
      <c r="I5" s="5"/>
      <c r="J5" s="1"/>
    </row>
    <row r="6" spans="1:11" s="3" customFormat="1" ht="14.5" x14ac:dyDescent="0.35">
      <c r="A6" s="54"/>
      <c r="B6" s="55"/>
      <c r="C6" s="55"/>
      <c r="D6" s="55"/>
      <c r="E6" s="149">
        <v>2022</v>
      </c>
      <c r="F6" s="149"/>
      <c r="G6" s="149"/>
      <c r="H6" s="149"/>
      <c r="I6" s="149"/>
      <c r="J6" s="149"/>
    </row>
    <row r="7" spans="1:11" s="3" customFormat="1" ht="14.5" x14ac:dyDescent="0.35">
      <c r="A7" s="53"/>
      <c r="B7" s="56"/>
      <c r="C7" s="56"/>
      <c r="D7" s="56"/>
      <c r="E7" s="57"/>
      <c r="F7" s="58"/>
      <c r="G7" s="57"/>
      <c r="H7" s="58"/>
      <c r="I7" s="57"/>
      <c r="J7" s="58"/>
    </row>
    <row r="8" spans="1:11" s="3" customFormat="1" ht="29" x14ac:dyDescent="0.35">
      <c r="A8" s="150" t="s">
        <v>56</v>
      </c>
      <c r="B8" s="151"/>
      <c r="C8" s="151"/>
      <c r="D8" s="151"/>
      <c r="E8" s="66" t="s">
        <v>67</v>
      </c>
      <c r="F8" s="67"/>
      <c r="G8" s="66" t="s">
        <v>75</v>
      </c>
      <c r="H8" s="67"/>
      <c r="I8" s="66" t="s">
        <v>70</v>
      </c>
      <c r="J8" s="67"/>
    </row>
    <row r="9" spans="1:11" s="3" customFormat="1" ht="14.5" x14ac:dyDescent="0.35">
      <c r="A9" s="87"/>
      <c r="B9" s="88"/>
      <c r="C9" s="88"/>
      <c r="D9" s="88"/>
      <c r="E9" s="84"/>
      <c r="F9" s="85"/>
      <c r="G9" s="84"/>
      <c r="H9" s="85"/>
      <c r="I9" s="84"/>
      <c r="J9" s="85"/>
    </row>
    <row r="10" spans="1:11" s="18" customFormat="1" ht="14.5" x14ac:dyDescent="0.35">
      <c r="A10" s="133"/>
      <c r="B10" s="134" t="s">
        <v>13</v>
      </c>
      <c r="C10" s="134"/>
      <c r="D10" s="135"/>
      <c r="E10" s="135"/>
      <c r="F10" s="135"/>
      <c r="G10" s="136"/>
      <c r="H10" s="136"/>
      <c r="I10" s="136"/>
      <c r="J10" s="136"/>
    </row>
    <row r="11" spans="1:11" s="15" customFormat="1" ht="14.5" x14ac:dyDescent="0.35">
      <c r="A11" s="19"/>
      <c r="C11" s="131" t="s">
        <v>44</v>
      </c>
      <c r="D11" s="20"/>
      <c r="E11" s="21">
        <f>SUM(E12:E14)</f>
        <v>6000</v>
      </c>
      <c r="F11" s="22">
        <f>E11/E31</f>
        <v>0.17467248908296942</v>
      </c>
      <c r="G11" s="21">
        <f>SUM(G12:G14)</f>
        <v>6095</v>
      </c>
      <c r="H11" s="22">
        <f>G11/G31</f>
        <v>0.16001575216592281</v>
      </c>
      <c r="I11" s="21">
        <f>SUM(I12:I14)</f>
        <v>6105</v>
      </c>
      <c r="J11" s="22">
        <f>I11/I31</f>
        <v>0.15641413235633214</v>
      </c>
    </row>
    <row r="12" spans="1:11" s="3" customFormat="1" ht="14.5" x14ac:dyDescent="0.35">
      <c r="A12" s="14"/>
      <c r="C12" s="132"/>
      <c r="D12" s="130" t="s">
        <v>22</v>
      </c>
      <c r="E12" s="104">
        <v>3000</v>
      </c>
      <c r="F12" s="4"/>
      <c r="G12" s="104">
        <v>5043</v>
      </c>
      <c r="H12" s="4"/>
      <c r="I12" s="104">
        <v>5053</v>
      </c>
      <c r="J12" s="4"/>
      <c r="K12" s="92" t="s">
        <v>2</v>
      </c>
    </row>
    <row r="13" spans="1:11" s="3" customFormat="1" ht="14.5" x14ac:dyDescent="0.35">
      <c r="A13" s="14"/>
      <c r="C13" s="132"/>
      <c r="D13" s="130" t="s">
        <v>94</v>
      </c>
      <c r="E13" s="104">
        <v>0</v>
      </c>
      <c r="F13" s="4"/>
      <c r="G13" s="104"/>
      <c r="H13" s="4"/>
      <c r="I13" s="104"/>
      <c r="J13" s="4"/>
      <c r="K13" s="92" t="s">
        <v>2</v>
      </c>
    </row>
    <row r="14" spans="1:11" s="3" customFormat="1" ht="14.5" x14ac:dyDescent="0.35">
      <c r="A14" s="14"/>
      <c r="C14" s="132"/>
      <c r="D14" s="130" t="s">
        <v>14</v>
      </c>
      <c r="E14" s="104">
        <v>3000</v>
      </c>
      <c r="F14" s="4"/>
      <c r="G14" s="104">
        <v>1052</v>
      </c>
      <c r="H14" s="4"/>
      <c r="I14" s="104">
        <v>1052</v>
      </c>
      <c r="J14" s="4"/>
      <c r="K14" s="92" t="s">
        <v>2</v>
      </c>
    </row>
    <row r="15" spans="1:11" s="15" customFormat="1" ht="14.5" x14ac:dyDescent="0.35">
      <c r="A15" s="19"/>
      <c r="C15" s="131" t="s">
        <v>38</v>
      </c>
      <c r="D15" s="20"/>
      <c r="E15" s="21">
        <f>SUM(E16:E18)</f>
        <v>13350</v>
      </c>
      <c r="F15" s="22">
        <f>E15/E31</f>
        <v>0.388646288209607</v>
      </c>
      <c r="G15" s="21">
        <f>SUM(G16:G18)</f>
        <v>16995</v>
      </c>
      <c r="H15" s="22">
        <f>G15/G31</f>
        <v>0.44618009976371753</v>
      </c>
      <c r="I15" s="21">
        <f>SUM(I16:I18)</f>
        <v>16995</v>
      </c>
      <c r="J15" s="22">
        <f>I15/I31</f>
        <v>0.43542312520816789</v>
      </c>
    </row>
    <row r="16" spans="1:11" s="3" customFormat="1" ht="14.5" x14ac:dyDescent="0.35">
      <c r="A16" s="14"/>
      <c r="C16" s="132"/>
      <c r="D16" s="130" t="s">
        <v>22</v>
      </c>
      <c r="E16" s="104">
        <v>1000</v>
      </c>
      <c r="F16" s="4"/>
      <c r="G16" s="104">
        <v>1000</v>
      </c>
      <c r="H16" s="4"/>
      <c r="I16" s="104">
        <v>1002</v>
      </c>
      <c r="J16" s="4"/>
      <c r="K16" s="92" t="s">
        <v>2</v>
      </c>
    </row>
    <row r="17" spans="1:11" s="3" customFormat="1" ht="14.5" x14ac:dyDescent="0.35">
      <c r="A17" s="14"/>
      <c r="C17" s="132"/>
      <c r="D17" s="130" t="s">
        <v>94</v>
      </c>
      <c r="E17" s="104">
        <v>10350</v>
      </c>
      <c r="F17" s="4"/>
      <c r="G17" s="104">
        <v>14000</v>
      </c>
      <c r="H17" s="4"/>
      <c r="I17" s="104">
        <v>14003</v>
      </c>
      <c r="J17" s="4"/>
      <c r="K17" s="92" t="s">
        <v>2</v>
      </c>
    </row>
    <row r="18" spans="1:11" s="3" customFormat="1" ht="14.5" x14ac:dyDescent="0.35">
      <c r="A18" s="14"/>
      <c r="C18" s="132"/>
      <c r="D18" s="130" t="s">
        <v>14</v>
      </c>
      <c r="E18" s="104">
        <v>2000</v>
      </c>
      <c r="F18" s="4"/>
      <c r="G18" s="104">
        <v>1995</v>
      </c>
      <c r="H18" s="4"/>
      <c r="I18" s="104">
        <v>1990</v>
      </c>
      <c r="J18" s="4"/>
      <c r="K18" s="92" t="s">
        <v>2</v>
      </c>
    </row>
    <row r="19" spans="1:11" s="15" customFormat="1" ht="14.5" x14ac:dyDescent="0.35">
      <c r="A19" s="19"/>
      <c r="C19" s="131" t="s">
        <v>39</v>
      </c>
      <c r="D19" s="20"/>
      <c r="E19" s="21">
        <f>SUM(E20:E22)</f>
        <v>10000</v>
      </c>
      <c r="F19" s="22">
        <f>E19/E31</f>
        <v>0.29112081513828236</v>
      </c>
      <c r="G19" s="21">
        <f>SUM(G20:G22)</f>
        <v>8000</v>
      </c>
      <c r="H19" s="22">
        <f>G19/G31</f>
        <v>0.21002887897085851</v>
      </c>
      <c r="I19" s="21">
        <f>SUM(I20:I22)</f>
        <v>8030</v>
      </c>
      <c r="J19" s="22">
        <f>I19/I31</f>
        <v>0.20573390382004048</v>
      </c>
    </row>
    <row r="20" spans="1:11" s="3" customFormat="1" ht="14.5" x14ac:dyDescent="0.35">
      <c r="A20" s="14"/>
      <c r="C20" s="132"/>
      <c r="D20" s="130" t="s">
        <v>22</v>
      </c>
      <c r="E20" s="104">
        <v>500</v>
      </c>
      <c r="F20" s="4"/>
      <c r="G20" s="104">
        <v>500</v>
      </c>
      <c r="H20" s="4"/>
      <c r="I20" s="104">
        <v>510</v>
      </c>
      <c r="J20" s="4"/>
      <c r="K20" s="92" t="s">
        <v>2</v>
      </c>
    </row>
    <row r="21" spans="1:11" s="3" customFormat="1" ht="14.5" x14ac:dyDescent="0.35">
      <c r="A21" s="14"/>
      <c r="C21" s="132"/>
      <c r="D21" s="130" t="s">
        <v>94</v>
      </c>
      <c r="E21" s="104">
        <v>9000</v>
      </c>
      <c r="F21" s="4"/>
      <c r="G21" s="104">
        <v>7000</v>
      </c>
      <c r="H21" s="4"/>
      <c r="I21" s="104">
        <v>7000</v>
      </c>
      <c r="J21" s="4"/>
      <c r="K21" s="92" t="s">
        <v>2</v>
      </c>
    </row>
    <row r="22" spans="1:11" s="3" customFormat="1" ht="14.5" x14ac:dyDescent="0.35">
      <c r="A22" s="14"/>
      <c r="C22" s="112"/>
      <c r="D22" s="130" t="s">
        <v>14</v>
      </c>
      <c r="E22" s="104">
        <v>500</v>
      </c>
      <c r="F22" s="4"/>
      <c r="G22" s="104">
        <v>500</v>
      </c>
      <c r="H22" s="4"/>
      <c r="I22" s="104">
        <v>520</v>
      </c>
      <c r="J22" s="4"/>
      <c r="K22" s="92" t="s">
        <v>2</v>
      </c>
    </row>
    <row r="23" spans="1:11" s="3" customFormat="1" ht="14.5" x14ac:dyDescent="0.35">
      <c r="A23" s="14"/>
      <c r="C23" s="131" t="s">
        <v>40</v>
      </c>
      <c r="D23" s="20"/>
      <c r="E23" s="21">
        <f t="shared" ref="E23" si="0">SUM(E24:E26)</f>
        <v>3000</v>
      </c>
      <c r="F23" s="22">
        <f>E23/E31</f>
        <v>8.7336244541484712E-2</v>
      </c>
      <c r="G23" s="21">
        <f t="shared" ref="G23" si="1">SUM(G24:G26)</f>
        <v>3000</v>
      </c>
      <c r="H23" s="22">
        <f>G23/G31</f>
        <v>7.8760829614071937E-2</v>
      </c>
      <c r="I23" s="21">
        <f>SUM(I24:I26)</f>
        <v>3910</v>
      </c>
      <c r="J23" s="22">
        <f>I23/I31</f>
        <v>0.10017678255745432</v>
      </c>
      <c r="K23" s="92"/>
    </row>
    <row r="24" spans="1:11" s="3" customFormat="1" ht="14.5" x14ac:dyDescent="0.35">
      <c r="A24" s="14"/>
      <c r="C24" s="132"/>
      <c r="D24" s="130" t="s">
        <v>22</v>
      </c>
      <c r="E24" s="104">
        <v>100</v>
      </c>
      <c r="F24" s="4"/>
      <c r="G24" s="104">
        <v>100</v>
      </c>
      <c r="H24" s="4"/>
      <c r="I24" s="104">
        <v>925</v>
      </c>
      <c r="J24" s="4"/>
      <c r="K24" s="92" t="s">
        <v>2</v>
      </c>
    </row>
    <row r="25" spans="1:11" s="3" customFormat="1" ht="14.5" x14ac:dyDescent="0.35">
      <c r="A25" s="14"/>
      <c r="C25" s="132"/>
      <c r="D25" s="130" t="s">
        <v>94</v>
      </c>
      <c r="E25" s="104">
        <v>2800</v>
      </c>
      <c r="F25" s="4"/>
      <c r="G25" s="104">
        <v>2800</v>
      </c>
      <c r="H25" s="4"/>
      <c r="I25" s="104">
        <v>2800</v>
      </c>
      <c r="J25" s="4"/>
      <c r="K25" s="92" t="s">
        <v>2</v>
      </c>
    </row>
    <row r="26" spans="1:11" s="3" customFormat="1" ht="14.5" x14ac:dyDescent="0.35">
      <c r="A26" s="14"/>
      <c r="C26" s="112"/>
      <c r="D26" s="130" t="s">
        <v>14</v>
      </c>
      <c r="E26" s="104">
        <v>100</v>
      </c>
      <c r="F26" s="4"/>
      <c r="G26" s="104">
        <v>100</v>
      </c>
      <c r="H26" s="4"/>
      <c r="I26" s="104">
        <v>185</v>
      </c>
      <c r="J26" s="4"/>
      <c r="K26" s="92" t="s">
        <v>2</v>
      </c>
    </row>
    <row r="27" spans="1:11" s="3" customFormat="1" ht="14.5" x14ac:dyDescent="0.35">
      <c r="A27" s="14"/>
      <c r="C27" s="131" t="s">
        <v>41</v>
      </c>
      <c r="D27" s="20"/>
      <c r="E27" s="21">
        <f t="shared" ref="E27" si="2">SUM(E28:E30)</f>
        <v>2000</v>
      </c>
      <c r="F27" s="22">
        <f>E27/E31</f>
        <v>5.8224163027656477E-2</v>
      </c>
      <c r="G27" s="21">
        <f t="shared" ref="G27" si="3">SUM(G28:G30)</f>
        <v>4000</v>
      </c>
      <c r="H27" s="22">
        <f>G27/G31</f>
        <v>0.10501443948542925</v>
      </c>
      <c r="I27" s="21">
        <f>SUM(I28:I30)</f>
        <v>3991</v>
      </c>
      <c r="J27" s="22">
        <f>I27/I31</f>
        <v>0.10225205605800518</v>
      </c>
      <c r="K27" s="92"/>
    </row>
    <row r="28" spans="1:11" s="3" customFormat="1" ht="14.5" x14ac:dyDescent="0.35">
      <c r="A28" s="14"/>
      <c r="C28" s="128"/>
      <c r="D28" s="130" t="s">
        <v>22</v>
      </c>
      <c r="E28" s="104">
        <v>300</v>
      </c>
      <c r="F28" s="4"/>
      <c r="G28" s="104">
        <v>200</v>
      </c>
      <c r="H28" s="4"/>
      <c r="I28" s="104">
        <v>201</v>
      </c>
      <c r="J28" s="4"/>
      <c r="K28" s="92" t="s">
        <v>2</v>
      </c>
    </row>
    <row r="29" spans="1:11" s="3" customFormat="1" ht="14.5" x14ac:dyDescent="0.35">
      <c r="A29" s="14"/>
      <c r="C29" s="23"/>
      <c r="D29" s="130" t="s">
        <v>94</v>
      </c>
      <c r="E29" s="104">
        <v>1500</v>
      </c>
      <c r="F29" s="4"/>
      <c r="G29" s="104">
        <v>3700</v>
      </c>
      <c r="H29" s="4"/>
      <c r="I29" s="104">
        <v>3701</v>
      </c>
      <c r="J29" s="4"/>
      <c r="K29" s="92" t="s">
        <v>2</v>
      </c>
    </row>
    <row r="30" spans="1:11" s="3" customFormat="1" ht="14.5" x14ac:dyDescent="0.35">
      <c r="A30" s="14"/>
      <c r="C30" s="23"/>
      <c r="D30" s="130" t="s">
        <v>14</v>
      </c>
      <c r="E30" s="104">
        <v>200</v>
      </c>
      <c r="F30" s="4"/>
      <c r="G30" s="104">
        <v>100</v>
      </c>
      <c r="H30" s="4"/>
      <c r="I30" s="104">
        <v>89</v>
      </c>
      <c r="J30" s="4"/>
      <c r="K30" s="92" t="s">
        <v>2</v>
      </c>
    </row>
    <row r="31" spans="1:11" s="16" customFormat="1" ht="15" thickBot="1" x14ac:dyDescent="0.4">
      <c r="A31" s="25"/>
      <c r="B31" s="32" t="s">
        <v>58</v>
      </c>
      <c r="E31" s="81">
        <f>E11+E15+E19+E23+E27</f>
        <v>34350</v>
      </c>
      <c r="F31" s="80"/>
      <c r="G31" s="81">
        <f t="shared" ref="G31" si="4">G11+G15+G19+G23+G27</f>
        <v>38090</v>
      </c>
      <c r="H31" s="80"/>
      <c r="I31" s="81">
        <f>I11+I15+I19+I23+I27</f>
        <v>39031</v>
      </c>
      <c r="J31" s="80"/>
    </row>
    <row r="32" spans="1:11" s="16" customFormat="1" ht="15" thickTop="1" x14ac:dyDescent="0.35">
      <c r="A32" s="25"/>
      <c r="C32" s="99" t="s">
        <v>23</v>
      </c>
    </row>
    <row r="33" spans="1:11" s="16" customFormat="1" ht="14.5" x14ac:dyDescent="0.35">
      <c r="A33" s="25"/>
      <c r="D33" s="130" t="s">
        <v>22</v>
      </c>
      <c r="E33" s="98">
        <f>E12+E16+E20+E24+E28</f>
        <v>4900</v>
      </c>
      <c r="F33" s="22">
        <f>E33/E31</f>
        <v>0.14264919941775836</v>
      </c>
      <c r="G33" s="98">
        <f t="shared" ref="G33" si="5">G12+G16+G20+G24+G28</f>
        <v>6843</v>
      </c>
      <c r="H33" s="22">
        <f t="shared" ref="H33" si="6">G33/G31</f>
        <v>0.1796534523496981</v>
      </c>
      <c r="I33" s="98">
        <f>I12+I16+I20+I24+I28</f>
        <v>7691</v>
      </c>
      <c r="J33" s="22">
        <f>I33/I31</f>
        <v>0.19704849991032769</v>
      </c>
      <c r="K33" s="92" t="s">
        <v>3</v>
      </c>
    </row>
    <row r="34" spans="1:11" s="16" customFormat="1" ht="14.5" x14ac:dyDescent="0.35">
      <c r="A34" s="25"/>
      <c r="D34" s="130" t="s">
        <v>94</v>
      </c>
      <c r="E34" s="98">
        <f>E13+E17+E21+E25+E29</f>
        <v>23650</v>
      </c>
      <c r="F34" s="22">
        <f>E34/E31</f>
        <v>0.68850072780203786</v>
      </c>
      <c r="G34" s="98">
        <f t="shared" ref="G34" si="7">G13+G17+G21+G25+G29</f>
        <v>27500</v>
      </c>
      <c r="H34" s="22">
        <f t="shared" ref="H34" si="8">G34/G31</f>
        <v>0.72197427146232607</v>
      </c>
      <c r="I34" s="98">
        <f>I13+I17+I21+I25+I29</f>
        <v>27504</v>
      </c>
      <c r="J34" s="22">
        <f>I34/I31</f>
        <v>0.70467064640926447</v>
      </c>
      <c r="K34" s="92" t="s">
        <v>3</v>
      </c>
    </row>
    <row r="35" spans="1:11" ht="14.5" x14ac:dyDescent="0.35">
      <c r="D35" s="130" t="s">
        <v>14</v>
      </c>
      <c r="E35" s="98">
        <f>E14+E18+E22+E26+E30</f>
        <v>5800</v>
      </c>
      <c r="F35" s="22">
        <f>E35/E31</f>
        <v>0.16885007278020378</v>
      </c>
      <c r="G35" s="98">
        <f t="shared" ref="G35" si="9">G14+G18+G22+G26+G30</f>
        <v>3747</v>
      </c>
      <c r="H35" s="22">
        <f t="shared" ref="H35" si="10">G35/G31</f>
        <v>9.8372276187975852E-2</v>
      </c>
      <c r="I35" s="98">
        <f>I14+I18+I22+I26+I30</f>
        <v>3836</v>
      </c>
      <c r="J35" s="22">
        <f>I35/I31</f>
        <v>9.8280853680407884E-2</v>
      </c>
      <c r="K35" s="92" t="s">
        <v>3</v>
      </c>
    </row>
    <row r="36" spans="1:11" s="3" customFormat="1" ht="14.5" x14ac:dyDescent="0.35">
      <c r="A36" s="14"/>
      <c r="E36" s="26"/>
      <c r="F36" s="4"/>
      <c r="G36" s="26"/>
      <c r="H36" s="4"/>
      <c r="I36" s="26"/>
      <c r="J36" s="4"/>
    </row>
    <row r="37" spans="1:11" s="18" customFormat="1" ht="14.5" x14ac:dyDescent="0.35">
      <c r="A37" s="137"/>
      <c r="B37" s="134" t="s">
        <v>5</v>
      </c>
      <c r="C37" s="135"/>
      <c r="D37" s="135"/>
      <c r="E37" s="138"/>
      <c r="F37" s="24"/>
      <c r="G37" s="138"/>
      <c r="H37" s="24"/>
      <c r="I37" s="138"/>
      <c r="J37" s="24"/>
    </row>
    <row r="38" spans="1:11" s="15" customFormat="1" ht="14.5" x14ac:dyDescent="0.35">
      <c r="A38" s="19"/>
      <c r="C38" s="115" t="s">
        <v>9</v>
      </c>
      <c r="D38" s="20"/>
      <c r="E38" s="21">
        <f>SUM(E39:E41)</f>
        <v>600</v>
      </c>
      <c r="F38" s="22">
        <f>E38/E50</f>
        <v>0.16666666666666666</v>
      </c>
      <c r="G38" s="21">
        <f>SUM(G39:G41)</f>
        <v>600</v>
      </c>
      <c r="H38" s="22">
        <f>G38/G50</f>
        <v>0.16666666666666666</v>
      </c>
      <c r="I38" s="21">
        <f>SUM(I39:I41)</f>
        <v>610</v>
      </c>
      <c r="J38" s="22">
        <f>I38/I50</f>
        <v>0.15989515072083879</v>
      </c>
    </row>
    <row r="39" spans="1:11" s="3" customFormat="1" ht="14.5" x14ac:dyDescent="0.35">
      <c r="A39" s="14"/>
      <c r="C39" s="112"/>
      <c r="D39" s="130" t="s">
        <v>22</v>
      </c>
      <c r="E39" s="104">
        <v>100</v>
      </c>
      <c r="F39" s="4"/>
      <c r="G39" s="104">
        <v>100</v>
      </c>
      <c r="H39" s="4"/>
      <c r="I39" s="104">
        <v>100</v>
      </c>
      <c r="J39" s="4"/>
      <c r="K39" s="92" t="s">
        <v>2</v>
      </c>
    </row>
    <row r="40" spans="1:11" s="3" customFormat="1" ht="14.5" x14ac:dyDescent="0.35">
      <c r="A40" s="14"/>
      <c r="C40" s="112"/>
      <c r="D40" s="130" t="s">
        <v>57</v>
      </c>
      <c r="E40" s="104">
        <v>200</v>
      </c>
      <c r="F40" s="4"/>
      <c r="G40" s="104">
        <v>200</v>
      </c>
      <c r="H40" s="4"/>
      <c r="I40" s="104">
        <v>221</v>
      </c>
      <c r="J40" s="4"/>
      <c r="K40" s="92" t="s">
        <v>2</v>
      </c>
    </row>
    <row r="41" spans="1:11" s="3" customFormat="1" ht="14.5" x14ac:dyDescent="0.35">
      <c r="A41" s="14"/>
      <c r="C41" s="112"/>
      <c r="D41" s="130" t="s">
        <v>14</v>
      </c>
      <c r="E41" s="104">
        <v>300</v>
      </c>
      <c r="F41" s="4"/>
      <c r="G41" s="104">
        <v>300</v>
      </c>
      <c r="H41" s="4"/>
      <c r="I41" s="104">
        <v>289</v>
      </c>
      <c r="J41" s="4"/>
      <c r="K41" s="92" t="s">
        <v>2</v>
      </c>
    </row>
    <row r="42" spans="1:11" s="15" customFormat="1" ht="14.5" x14ac:dyDescent="0.35">
      <c r="A42" s="19"/>
      <c r="C42" s="115" t="s">
        <v>10</v>
      </c>
      <c r="D42" s="20"/>
      <c r="E42" s="21">
        <f>SUM(E43:E45)</f>
        <v>1500</v>
      </c>
      <c r="F42" s="22">
        <f>E42/E50</f>
        <v>0.41666666666666669</v>
      </c>
      <c r="G42" s="21">
        <f>SUM(G43:G45)</f>
        <v>1500</v>
      </c>
      <c r="H42" s="22">
        <f>G42/G50</f>
        <v>0.41666666666666669</v>
      </c>
      <c r="I42" s="21">
        <f>SUM(I43:I45)</f>
        <v>1535</v>
      </c>
      <c r="J42" s="22">
        <f>I42/I50</f>
        <v>0.40235910878112713</v>
      </c>
    </row>
    <row r="43" spans="1:11" s="3" customFormat="1" ht="14.5" x14ac:dyDescent="0.35">
      <c r="A43" s="14"/>
      <c r="C43" s="112"/>
      <c r="D43" s="130" t="s">
        <v>22</v>
      </c>
      <c r="E43" s="104">
        <v>400</v>
      </c>
      <c r="F43" s="4"/>
      <c r="G43" s="104">
        <v>400</v>
      </c>
      <c r="H43" s="4"/>
      <c r="I43" s="104">
        <v>426</v>
      </c>
      <c r="J43" s="4"/>
      <c r="K43" s="92" t="s">
        <v>2</v>
      </c>
    </row>
    <row r="44" spans="1:11" s="3" customFormat="1" ht="14.5" x14ac:dyDescent="0.35">
      <c r="A44" s="14"/>
      <c r="C44" s="112"/>
      <c r="D44" s="130" t="s">
        <v>57</v>
      </c>
      <c r="E44" s="104">
        <v>1000</v>
      </c>
      <c r="F44" s="4"/>
      <c r="G44" s="104">
        <v>500</v>
      </c>
      <c r="H44" s="4"/>
      <c r="I44" s="104">
        <v>500</v>
      </c>
      <c r="J44" s="4"/>
      <c r="K44" s="92" t="s">
        <v>2</v>
      </c>
    </row>
    <row r="45" spans="1:11" s="3" customFormat="1" ht="14.5" x14ac:dyDescent="0.35">
      <c r="A45" s="14"/>
      <c r="C45" s="112"/>
      <c r="D45" s="130" t="s">
        <v>14</v>
      </c>
      <c r="E45" s="104">
        <v>100</v>
      </c>
      <c r="F45" s="4"/>
      <c r="G45" s="104">
        <v>600</v>
      </c>
      <c r="H45" s="4"/>
      <c r="I45" s="104">
        <v>609</v>
      </c>
      <c r="J45" s="4"/>
      <c r="K45" s="92" t="s">
        <v>2</v>
      </c>
    </row>
    <row r="46" spans="1:11" s="15" customFormat="1" ht="14.5" x14ac:dyDescent="0.35">
      <c r="A46" s="19"/>
      <c r="C46" s="115" t="s">
        <v>8</v>
      </c>
      <c r="D46" s="20"/>
      <c r="E46" s="21">
        <f>SUM(E47:E49)</f>
        <v>1500</v>
      </c>
      <c r="F46" s="22">
        <f>E46/E50</f>
        <v>0.41666666666666669</v>
      </c>
      <c r="G46" s="21">
        <f>SUM(G47:G49)</f>
        <v>1500</v>
      </c>
      <c r="H46" s="22">
        <f>G46/G50</f>
        <v>0.41666666666666669</v>
      </c>
      <c r="I46" s="21">
        <f>SUM(I47:I49)</f>
        <v>1670</v>
      </c>
      <c r="J46" s="22">
        <f>I46/I50</f>
        <v>0.43774574049803405</v>
      </c>
    </row>
    <row r="47" spans="1:11" s="15" customFormat="1" ht="14.5" x14ac:dyDescent="0.35">
      <c r="A47" s="19"/>
      <c r="C47" s="20"/>
      <c r="D47" s="130" t="s">
        <v>22</v>
      </c>
      <c r="E47" s="104">
        <v>900</v>
      </c>
      <c r="F47" s="4"/>
      <c r="G47" s="104">
        <v>400</v>
      </c>
      <c r="H47" s="4"/>
      <c r="I47" s="104">
        <v>556</v>
      </c>
      <c r="J47" s="4"/>
      <c r="K47" s="92" t="s">
        <v>2</v>
      </c>
    </row>
    <row r="48" spans="1:11" s="15" customFormat="1" ht="14.5" x14ac:dyDescent="0.35">
      <c r="A48" s="19"/>
      <c r="C48" s="20"/>
      <c r="D48" s="130" t="s">
        <v>57</v>
      </c>
      <c r="E48" s="104"/>
      <c r="F48" s="4"/>
      <c r="G48" s="104">
        <v>500</v>
      </c>
      <c r="H48" s="4"/>
      <c r="I48" s="104">
        <v>500</v>
      </c>
      <c r="J48" s="4"/>
      <c r="K48" s="92" t="s">
        <v>2</v>
      </c>
    </row>
    <row r="49" spans="1:11" s="15" customFormat="1" ht="14.5" x14ac:dyDescent="0.35">
      <c r="A49" s="19"/>
      <c r="C49" s="20"/>
      <c r="D49" s="130" t="s">
        <v>14</v>
      </c>
      <c r="E49" s="104">
        <v>600</v>
      </c>
      <c r="F49" s="4"/>
      <c r="G49" s="104">
        <v>600</v>
      </c>
      <c r="H49" s="4"/>
      <c r="I49" s="104">
        <v>614</v>
      </c>
      <c r="J49" s="4"/>
      <c r="K49" s="92" t="s">
        <v>2</v>
      </c>
    </row>
    <row r="50" spans="1:11" s="16" customFormat="1" ht="15" thickBot="1" x14ac:dyDescent="0.4">
      <c r="A50" s="25"/>
      <c r="B50" s="32" t="s">
        <v>6</v>
      </c>
      <c r="E50" s="81">
        <f>E38+E42+E46</f>
        <v>3600</v>
      </c>
      <c r="F50" s="80"/>
      <c r="G50" s="81">
        <f>G38+G42+G46</f>
        <v>3600</v>
      </c>
      <c r="H50" s="80"/>
      <c r="I50" s="81">
        <f>I38+I42+I46</f>
        <v>3815</v>
      </c>
      <c r="J50" s="80"/>
    </row>
    <row r="51" spans="1:11" s="16" customFormat="1" ht="15" thickTop="1" x14ac:dyDescent="0.35">
      <c r="A51" s="25"/>
      <c r="C51" s="99" t="s">
        <v>23</v>
      </c>
    </row>
    <row r="52" spans="1:11" s="16" customFormat="1" ht="14.5" x14ac:dyDescent="0.35">
      <c r="A52" s="25"/>
      <c r="D52" s="130" t="s">
        <v>22</v>
      </c>
      <c r="E52" s="98">
        <f>E39+E43+E47</f>
        <v>1400</v>
      </c>
      <c r="F52" s="22">
        <f>E52/E50</f>
        <v>0.3888888888888889</v>
      </c>
      <c r="G52" s="98">
        <f>G39+G43+G47</f>
        <v>900</v>
      </c>
      <c r="H52" s="22">
        <f t="shared" ref="H52" si="11">G52/G50</f>
        <v>0.25</v>
      </c>
      <c r="I52" s="98">
        <f>I39+I43+I47</f>
        <v>1082</v>
      </c>
      <c r="J52" s="22">
        <f>I52/I50</f>
        <v>0.28361730013106162</v>
      </c>
      <c r="K52" s="92" t="s">
        <v>3</v>
      </c>
    </row>
    <row r="53" spans="1:11" s="16" customFormat="1" ht="14.5" x14ac:dyDescent="0.35">
      <c r="A53" s="25"/>
      <c r="D53" s="130" t="s">
        <v>57</v>
      </c>
      <c r="E53" s="98">
        <f t="shared" ref="E53:G54" si="12">E40+E44+E48</f>
        <v>1200</v>
      </c>
      <c r="F53" s="22">
        <f>E53/E50</f>
        <v>0.33333333333333331</v>
      </c>
      <c r="G53" s="98">
        <f t="shared" si="12"/>
        <v>1200</v>
      </c>
      <c r="H53" s="22">
        <f t="shared" ref="H53" si="13">G53/G50</f>
        <v>0.33333333333333331</v>
      </c>
      <c r="I53" s="98">
        <f>I40+I44+I48</f>
        <v>1221</v>
      </c>
      <c r="J53" s="22">
        <f>I53/I50</f>
        <v>0.32005242463958061</v>
      </c>
      <c r="K53" s="92" t="s">
        <v>3</v>
      </c>
    </row>
    <row r="54" spans="1:11" ht="14.5" x14ac:dyDescent="0.35">
      <c r="D54" s="130" t="s">
        <v>14</v>
      </c>
      <c r="E54" s="98">
        <f t="shared" si="12"/>
        <v>1000</v>
      </c>
      <c r="F54" s="22">
        <f>E54/E50</f>
        <v>0.27777777777777779</v>
      </c>
      <c r="G54" s="98">
        <f t="shared" si="12"/>
        <v>1500</v>
      </c>
      <c r="H54" s="22">
        <f t="shared" ref="H54" si="14">G54/G50</f>
        <v>0.41666666666666669</v>
      </c>
      <c r="I54" s="98">
        <f>I41+I45+I49</f>
        <v>1512</v>
      </c>
      <c r="J54" s="22">
        <f>I54/I50</f>
        <v>0.39633027522935782</v>
      </c>
      <c r="K54" s="92" t="s">
        <v>3</v>
      </c>
    </row>
    <row r="55" spans="1:11" s="3" customFormat="1" ht="14.5" x14ac:dyDescent="0.35">
      <c r="A55" s="14"/>
      <c r="E55" s="27"/>
      <c r="F55" s="4"/>
      <c r="G55" s="27"/>
      <c r="H55" s="4"/>
      <c r="I55" s="27"/>
      <c r="J55" s="4"/>
    </row>
    <row r="56" spans="1:11" s="16" customFormat="1" ht="15" thickBot="1" x14ac:dyDescent="0.4">
      <c r="B56" s="16" t="s">
        <v>49</v>
      </c>
      <c r="E56" s="81">
        <f>E31+E50</f>
        <v>37950</v>
      </c>
      <c r="F56" s="80"/>
      <c r="G56" s="81">
        <f>G31+G50</f>
        <v>41690</v>
      </c>
      <c r="H56" s="80"/>
      <c r="I56" s="81">
        <f>I31+I50</f>
        <v>42846</v>
      </c>
      <c r="J56" s="80"/>
    </row>
    <row r="57" spans="1:11" s="16" customFormat="1" ht="15" thickTop="1" x14ac:dyDescent="0.35">
      <c r="A57" s="25"/>
      <c r="C57" s="99" t="s">
        <v>23</v>
      </c>
    </row>
    <row r="58" spans="1:11" s="16" customFormat="1" ht="14.5" x14ac:dyDescent="0.35">
      <c r="A58" s="25"/>
      <c r="D58" s="130" t="s">
        <v>22</v>
      </c>
      <c r="E58" s="98">
        <f>E33+E52</f>
        <v>6300</v>
      </c>
      <c r="F58" s="22">
        <f>E58/E56</f>
        <v>0.16600790513833993</v>
      </c>
      <c r="G58" s="98">
        <f t="shared" ref="G58" si="15">G33+G52</f>
        <v>7743</v>
      </c>
      <c r="H58" s="22">
        <f t="shared" ref="H58" si="16">G58/G56</f>
        <v>0.1857279923242984</v>
      </c>
      <c r="I58" s="98">
        <f>I33+I52</f>
        <v>8773</v>
      </c>
      <c r="J58" s="22">
        <f>I58/I56</f>
        <v>0.20475657004154413</v>
      </c>
      <c r="K58" s="92" t="s">
        <v>3</v>
      </c>
    </row>
    <row r="59" spans="1:11" s="16" customFormat="1" ht="14.5" x14ac:dyDescent="0.35">
      <c r="A59" s="25"/>
      <c r="D59" s="130" t="s">
        <v>57</v>
      </c>
      <c r="E59" s="98">
        <f>E34+E53</f>
        <v>24850</v>
      </c>
      <c r="F59" s="22">
        <f>E59/E56</f>
        <v>0.65480895915678528</v>
      </c>
      <c r="G59" s="98">
        <f t="shared" ref="E59:G60" si="17">G34+G53</f>
        <v>28700</v>
      </c>
      <c r="H59" s="22">
        <f t="shared" ref="H59" si="18">G59/G56</f>
        <v>0.68841448788678339</v>
      </c>
      <c r="I59" s="98">
        <f>I34+I53</f>
        <v>28725</v>
      </c>
      <c r="J59" s="22">
        <f>I59/I56</f>
        <v>0.67042431032068339</v>
      </c>
      <c r="K59" s="92" t="s">
        <v>3</v>
      </c>
    </row>
    <row r="60" spans="1:11" ht="14.5" x14ac:dyDescent="0.35">
      <c r="D60" s="130" t="s">
        <v>14</v>
      </c>
      <c r="E60" s="98">
        <f t="shared" si="17"/>
        <v>6800</v>
      </c>
      <c r="F60" s="22">
        <f>E60/E56</f>
        <v>0.17918313570487485</v>
      </c>
      <c r="G60" s="98">
        <f t="shared" si="17"/>
        <v>5247</v>
      </c>
      <c r="H60" s="22">
        <f t="shared" ref="H60" si="19">G60/G56</f>
        <v>0.12585751978891821</v>
      </c>
      <c r="I60" s="98">
        <f>I35+I54</f>
        <v>5348</v>
      </c>
      <c r="J60" s="22">
        <f t="shared" ref="J60" si="20">I60/I56</f>
        <v>0.12481911963777249</v>
      </c>
      <c r="K60" s="92" t="s">
        <v>3</v>
      </c>
    </row>
    <row r="61" spans="1:11" s="16" customFormat="1" ht="14.5" x14ac:dyDescent="0.35">
      <c r="A61" s="25"/>
      <c r="E61" s="28"/>
      <c r="F61" s="29"/>
      <c r="G61" s="28"/>
      <c r="H61" s="29"/>
      <c r="I61" s="28"/>
      <c r="J61" s="29"/>
    </row>
    <row r="62" spans="1:11" s="16" customFormat="1" ht="14.5" x14ac:dyDescent="0.35">
      <c r="A62" s="25"/>
      <c r="E62" s="30"/>
      <c r="F62" s="4"/>
      <c r="G62" s="30"/>
      <c r="H62" s="4"/>
      <c r="I62" s="30"/>
      <c r="J62" s="4"/>
    </row>
    <row r="63" spans="1:11" s="3" customFormat="1" ht="14.5" x14ac:dyDescent="0.35">
      <c r="A63" s="2"/>
      <c r="B63" s="2"/>
      <c r="C63" s="2"/>
      <c r="F63" s="4"/>
      <c r="H63" s="4"/>
      <c r="J63" s="4"/>
    </row>
    <row r="64" spans="1:11" s="3" customFormat="1" ht="14.5" x14ac:dyDescent="0.35">
      <c r="A64" s="152"/>
      <c r="B64" s="152"/>
      <c r="C64" s="152"/>
      <c r="D64" s="153"/>
      <c r="E64" s="153"/>
      <c r="F64" s="153"/>
      <c r="G64" s="153"/>
      <c r="H64" s="153"/>
      <c r="I64" s="153"/>
      <c r="J64" s="153"/>
    </row>
    <row r="65" spans="1:35" s="3" customFormat="1" ht="14.5" x14ac:dyDescent="0.35">
      <c r="A65" s="152"/>
      <c r="B65" s="152"/>
      <c r="C65" s="152"/>
      <c r="D65" s="153"/>
      <c r="E65" s="153"/>
      <c r="F65" s="153"/>
      <c r="G65" s="153"/>
      <c r="H65" s="153"/>
      <c r="I65" s="153"/>
      <c r="J65" s="153"/>
    </row>
    <row r="66" spans="1:35" s="3" customFormat="1" ht="14.5" x14ac:dyDescent="0.35">
      <c r="A66" s="152"/>
      <c r="B66" s="152"/>
      <c r="C66" s="152"/>
      <c r="D66" s="153"/>
      <c r="E66" s="153"/>
      <c r="F66" s="153"/>
      <c r="G66" s="153"/>
      <c r="H66" s="153"/>
      <c r="I66" s="153"/>
      <c r="J66" s="153"/>
    </row>
    <row r="67" spans="1:35" s="3" customFormat="1" ht="15.5" x14ac:dyDescent="0.35">
      <c r="A67" s="17"/>
      <c r="B67" s="6"/>
      <c r="C67" s="6"/>
      <c r="D67" s="6"/>
      <c r="E67" s="7"/>
      <c r="F67" s="6"/>
      <c r="G67" s="7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3" customFormat="1" ht="14.5" x14ac:dyDescent="0.35">
      <c r="A68" s="154"/>
      <c r="B68" s="155"/>
      <c r="C68" s="155"/>
      <c r="D68" s="155"/>
      <c r="E68" s="155"/>
      <c r="F68" s="155"/>
      <c r="G68" s="155"/>
      <c r="H68" s="155"/>
      <c r="I68" s="155"/>
      <c r="J68" s="155"/>
      <c r="K68" s="155"/>
    </row>
    <row r="70" spans="1:35" s="3" customFormat="1" ht="14.5" x14ac:dyDescent="0.35">
      <c r="E70" s="4"/>
      <c r="G70" s="4"/>
      <c r="I70" s="4"/>
    </row>
    <row r="71" spans="1:35" s="3" customFormat="1" ht="14.5" x14ac:dyDescent="0.35">
      <c r="E71" s="4"/>
      <c r="G71" s="4"/>
      <c r="I71" s="4"/>
    </row>
  </sheetData>
  <mergeCells count="4">
    <mergeCell ref="E6:J6"/>
    <mergeCell ref="A64:J66"/>
    <mergeCell ref="A68:K68"/>
    <mergeCell ref="A8:D8"/>
  </mergeCells>
  <phoneticPr fontId="0" type="noConversion"/>
  <pageMargins left="0.74803149606299213" right="0.74803149606299213" top="0.98425196850393704" bottom="0.98425196850393704" header="0" footer="0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1"/>
  <sheetViews>
    <sheetView showGridLines="0" showZeros="0" tabSelected="1" showWhiteSpace="0" zoomScaleNormal="100" zoomScaleSheetLayoutView="100" zoomScalePageLayoutView="75" workbookViewId="0">
      <pane ySplit="8" topLeftCell="A9" activePane="bottomLeft" state="frozen"/>
      <selection pane="bottomLeft" activeCell="C4" sqref="C4"/>
    </sheetView>
  </sheetViews>
  <sheetFormatPr defaultColWidth="9.1796875" defaultRowHeight="13" x14ac:dyDescent="0.3"/>
  <cols>
    <col min="1" max="1" width="4.453125" style="1" customWidth="1"/>
    <col min="2" max="2" width="6.26953125" style="9" customWidth="1"/>
    <col min="3" max="3" width="49.81640625" style="1" customWidth="1"/>
    <col min="4" max="4" width="18.08984375" style="1" customWidth="1"/>
    <col min="5" max="5" width="10.54296875" style="1" customWidth="1"/>
    <col min="6" max="6" width="14.1796875" style="5" customWidth="1"/>
    <col min="7" max="8" width="12.90625" style="5" customWidth="1"/>
    <col min="9" max="9" width="14.08984375" style="5" customWidth="1"/>
    <col min="10" max="10" width="13.81640625" style="5" customWidth="1"/>
    <col min="11" max="11" width="4.54296875" style="1" bestFit="1" customWidth="1"/>
    <col min="12" max="12" width="8" style="1" bestFit="1" customWidth="1"/>
    <col min="13" max="13" width="4.54296875" style="1" bestFit="1" customWidth="1"/>
    <col min="14" max="14" width="8" style="1" bestFit="1" customWidth="1"/>
    <col min="15" max="15" width="4.54296875" style="1" bestFit="1" customWidth="1"/>
    <col min="16" max="16" width="8" style="1" bestFit="1" customWidth="1"/>
    <col min="17" max="17" width="5.26953125" style="1" customWidth="1"/>
    <col min="18" max="16384" width="9.1796875" style="1"/>
  </cols>
  <sheetData>
    <row r="1" spans="1:10" ht="19.5" x14ac:dyDescent="0.45">
      <c r="A1" s="79" t="s">
        <v>113</v>
      </c>
      <c r="B1" s="11"/>
      <c r="C1" s="12"/>
      <c r="D1" s="12"/>
      <c r="E1" s="12"/>
      <c r="F1" s="13"/>
      <c r="G1" s="13"/>
      <c r="H1" s="13"/>
    </row>
    <row r="2" spans="1:10" ht="19.5" x14ac:dyDescent="0.45">
      <c r="A2" s="79" t="s">
        <v>191</v>
      </c>
      <c r="C2" s="3"/>
      <c r="D2" s="3"/>
      <c r="E2" s="3"/>
    </row>
    <row r="3" spans="1:10" ht="19.5" x14ac:dyDescent="0.45">
      <c r="A3" s="79" t="s">
        <v>66</v>
      </c>
      <c r="C3" s="3"/>
      <c r="D3" s="3"/>
      <c r="E3" s="3"/>
    </row>
    <row r="4" spans="1:10" ht="19.5" x14ac:dyDescent="0.45">
      <c r="A4" s="79" t="s">
        <v>146</v>
      </c>
      <c r="C4" s="3"/>
      <c r="D4" s="3"/>
      <c r="E4" s="3"/>
    </row>
    <row r="5" spans="1:10" s="3" customFormat="1" ht="14.5" x14ac:dyDescent="0.35">
      <c r="A5" s="1"/>
      <c r="B5" s="196"/>
      <c r="F5" s="5"/>
      <c r="G5" s="5"/>
      <c r="H5" s="5"/>
      <c r="I5" s="5"/>
      <c r="J5" s="5"/>
    </row>
    <row r="6" spans="1:10" s="3" customFormat="1" ht="14.5" x14ac:dyDescent="0.35">
      <c r="A6" s="194"/>
      <c r="B6" s="195"/>
      <c r="C6" s="195"/>
      <c r="D6" s="195"/>
      <c r="E6" s="195"/>
      <c r="F6" s="195"/>
      <c r="G6" s="195"/>
      <c r="H6" s="195"/>
      <c r="I6" s="195"/>
      <c r="J6" s="195"/>
    </row>
    <row r="7" spans="1:10" s="3" customFormat="1" ht="14.5" x14ac:dyDescent="0.35">
      <c r="A7" s="53"/>
      <c r="B7" s="197"/>
      <c r="C7" s="56"/>
      <c r="D7" s="56"/>
      <c r="E7" s="56"/>
      <c r="F7" s="57"/>
      <c r="G7" s="57"/>
      <c r="H7" s="57"/>
      <c r="I7" s="57"/>
      <c r="J7" s="57"/>
    </row>
    <row r="8" spans="1:10" s="3" customFormat="1" ht="58" x14ac:dyDescent="0.35">
      <c r="A8" s="150" t="s">
        <v>173</v>
      </c>
      <c r="B8" s="212"/>
      <c r="C8" s="212"/>
      <c r="D8" s="236" t="s">
        <v>126</v>
      </c>
      <c r="E8" s="236" t="s">
        <v>162</v>
      </c>
      <c r="F8" s="66" t="s">
        <v>127</v>
      </c>
      <c r="G8" s="66" t="s">
        <v>163</v>
      </c>
      <c r="H8" s="66" t="s">
        <v>164</v>
      </c>
      <c r="I8" s="66" t="s">
        <v>165</v>
      </c>
      <c r="J8" s="66" t="s">
        <v>111</v>
      </c>
    </row>
    <row r="9" spans="1:10" s="18" customFormat="1" ht="7" customHeight="1" x14ac:dyDescent="0.35">
      <c r="B9" s="16"/>
    </row>
    <row r="10" spans="1:10" s="18" customFormat="1" ht="15.5" x14ac:dyDescent="0.35">
      <c r="A10" s="233" t="s">
        <v>171</v>
      </c>
      <c r="B10" s="16"/>
    </row>
    <row r="11" spans="1:10" s="18" customFormat="1" ht="14.5" x14ac:dyDescent="0.35">
      <c r="B11" s="16"/>
      <c r="C11" s="202" t="s">
        <v>174</v>
      </c>
      <c r="D11" s="190"/>
      <c r="E11" s="190"/>
      <c r="F11" s="190"/>
      <c r="G11" s="217">
        <v>654878</v>
      </c>
      <c r="H11" s="217">
        <v>654878</v>
      </c>
      <c r="I11" s="190"/>
      <c r="J11" s="190"/>
    </row>
    <row r="12" spans="1:10" s="18" customFormat="1" ht="14.5" x14ac:dyDescent="0.35">
      <c r="B12" s="16"/>
      <c r="C12" s="202" t="s">
        <v>175</v>
      </c>
      <c r="D12" s="190"/>
      <c r="E12" s="190"/>
      <c r="F12" s="190"/>
      <c r="G12" s="217">
        <v>4400000</v>
      </c>
      <c r="H12" s="217">
        <v>4400000</v>
      </c>
      <c r="I12" s="190"/>
      <c r="J12" s="190"/>
    </row>
    <row r="13" spans="1:10" s="18" customFormat="1" ht="15.5" x14ac:dyDescent="0.35">
      <c r="A13" s="232"/>
      <c r="B13" s="16"/>
      <c r="C13" s="202" t="s">
        <v>166</v>
      </c>
      <c r="D13" s="190"/>
      <c r="E13" s="190"/>
      <c r="F13" s="190"/>
      <c r="G13" s="217">
        <v>2938112</v>
      </c>
      <c r="H13" s="217">
        <v>2938112</v>
      </c>
      <c r="I13" s="190"/>
      <c r="J13" s="190"/>
    </row>
    <row r="14" spans="1:10" s="18" customFormat="1" ht="15.5" x14ac:dyDescent="0.35">
      <c r="A14" s="232"/>
      <c r="B14" s="16"/>
      <c r="C14" s="202" t="s">
        <v>167</v>
      </c>
      <c r="D14" s="190"/>
      <c r="E14" s="190"/>
      <c r="F14" s="190"/>
      <c r="G14" s="217">
        <v>526124</v>
      </c>
      <c r="H14" s="217">
        <v>526124</v>
      </c>
      <c r="I14" s="190"/>
      <c r="J14" s="190"/>
    </row>
    <row r="15" spans="1:10" s="18" customFormat="1" ht="15.5" x14ac:dyDescent="0.35">
      <c r="A15" s="232"/>
      <c r="B15" s="16"/>
      <c r="C15" s="202" t="s">
        <v>168</v>
      </c>
      <c r="D15" s="190"/>
      <c r="E15" s="190"/>
      <c r="F15" s="190"/>
      <c r="G15" s="217">
        <v>254125</v>
      </c>
      <c r="H15" s="217">
        <v>254125</v>
      </c>
      <c r="I15" s="190"/>
      <c r="J15" s="190"/>
    </row>
    <row r="16" spans="1:10" s="18" customFormat="1" ht="15.5" x14ac:dyDescent="0.35">
      <c r="A16" s="232"/>
      <c r="B16" s="16"/>
      <c r="C16" s="202"/>
      <c r="D16" s="190"/>
      <c r="E16" s="190"/>
      <c r="F16" s="190"/>
      <c r="G16" s="217"/>
      <c r="H16" s="217"/>
      <c r="I16" s="190"/>
      <c r="J16" s="190"/>
    </row>
    <row r="17" spans="1:10" s="18" customFormat="1" ht="15.5" x14ac:dyDescent="0.35">
      <c r="A17" s="232"/>
      <c r="B17" s="16"/>
      <c r="C17" s="202"/>
      <c r="D17" s="190"/>
      <c r="E17" s="190"/>
      <c r="F17" s="190"/>
      <c r="G17" s="217"/>
      <c r="H17" s="217"/>
      <c r="I17" s="190"/>
      <c r="J17" s="190"/>
    </row>
    <row r="18" spans="1:10" s="16" customFormat="1" ht="16" thickBot="1" x14ac:dyDescent="0.4">
      <c r="A18" s="233"/>
      <c r="B18" s="214" t="s">
        <v>177</v>
      </c>
      <c r="C18" s="223"/>
      <c r="D18" s="214"/>
      <c r="E18" s="214"/>
      <c r="F18" s="214"/>
      <c r="G18" s="224">
        <f>SUM(G11:G17)</f>
        <v>8773239</v>
      </c>
      <c r="H18" s="224">
        <f>SUM(H11:H17)</f>
        <v>8773239</v>
      </c>
      <c r="I18" s="214"/>
      <c r="J18" s="214"/>
    </row>
    <row r="19" spans="1:10" s="18" customFormat="1" ht="16" thickTop="1" x14ac:dyDescent="0.35">
      <c r="A19" s="232"/>
      <c r="B19" s="16"/>
      <c r="C19" s="213"/>
    </row>
    <row r="20" spans="1:10" s="18" customFormat="1" ht="15.5" x14ac:dyDescent="0.35">
      <c r="A20" s="233" t="s">
        <v>176</v>
      </c>
      <c r="B20" s="16"/>
      <c r="C20" s="213"/>
    </row>
    <row r="21" spans="1:10" s="16" customFormat="1" ht="15.5" x14ac:dyDescent="0.35">
      <c r="A21" s="233"/>
      <c r="B21" s="191" t="s">
        <v>148</v>
      </c>
      <c r="C21" s="191"/>
      <c r="D21" s="191"/>
      <c r="E21" s="191"/>
      <c r="F21" s="203">
        <f>F24+F28+F31+F33+F35</f>
        <v>0</v>
      </c>
      <c r="G21" s="203">
        <f t="shared" ref="G21:J21" si="0">G24+G28+G31+G33+G35</f>
        <v>28725000</v>
      </c>
      <c r="H21" s="203">
        <f t="shared" si="0"/>
        <v>15113733</v>
      </c>
      <c r="I21" s="203">
        <f t="shared" si="0"/>
        <v>5000</v>
      </c>
      <c r="J21" s="203">
        <f t="shared" si="0"/>
        <v>13606267</v>
      </c>
    </row>
    <row r="22" spans="1:10" s="15" customFormat="1" ht="15.5" x14ac:dyDescent="0.35">
      <c r="A22" s="234"/>
      <c r="B22" s="198" t="s">
        <v>44</v>
      </c>
      <c r="C22" s="204"/>
      <c r="D22" s="193"/>
      <c r="E22" s="193"/>
      <c r="F22" s="192"/>
      <c r="G22" s="193">
        <f>SUM(G23:G23)</f>
        <v>0</v>
      </c>
      <c r="H22" s="193">
        <f>SUM(H23:H23)</f>
        <v>0</v>
      </c>
      <c r="I22" s="193">
        <f>SUM(I23:I23)</f>
        <v>0</v>
      </c>
      <c r="J22" s="193">
        <f>SUM(J23:J23)</f>
        <v>0</v>
      </c>
    </row>
    <row r="23" spans="1:10" s="3" customFormat="1" ht="15.5" x14ac:dyDescent="0.35">
      <c r="A23" s="12"/>
      <c r="B23" s="199"/>
      <c r="C23" s="202" t="s">
        <v>124</v>
      </c>
      <c r="D23" s="202"/>
      <c r="E23" s="104"/>
      <c r="F23" s="192"/>
      <c r="G23" s="104">
        <v>0</v>
      </c>
      <c r="H23" s="104">
        <v>0</v>
      </c>
      <c r="I23" s="104">
        <v>0</v>
      </c>
      <c r="J23" s="104">
        <f>F23+G23-H23-I23</f>
        <v>0</v>
      </c>
    </row>
    <row r="24" spans="1:10" s="15" customFormat="1" ht="15.5" x14ac:dyDescent="0.35">
      <c r="A24" s="234"/>
      <c r="B24" s="198" t="s">
        <v>38</v>
      </c>
      <c r="C24" s="20"/>
      <c r="D24" s="193"/>
      <c r="E24" s="193"/>
      <c r="F24" s="192"/>
      <c r="G24" s="193">
        <f>SUM(G25:G27)</f>
        <v>1740000</v>
      </c>
      <c r="H24" s="193">
        <f>SUM(H25:H27)</f>
        <v>849879</v>
      </c>
      <c r="I24" s="193">
        <f>SUM(I25:I27)</f>
        <v>5000</v>
      </c>
      <c r="J24" s="193">
        <f>SUM(J25:J27)</f>
        <v>885121</v>
      </c>
    </row>
    <row r="25" spans="1:10" s="3" customFormat="1" ht="15.5" x14ac:dyDescent="0.35">
      <c r="A25" s="12"/>
      <c r="B25" s="199"/>
      <c r="C25" s="202" t="s">
        <v>132</v>
      </c>
      <c r="D25" s="104" t="s">
        <v>128</v>
      </c>
      <c r="E25" s="104" t="s">
        <v>115</v>
      </c>
      <c r="F25" s="192"/>
      <c r="G25" s="104">
        <v>900000</v>
      </c>
      <c r="H25" s="104">
        <v>364879</v>
      </c>
      <c r="I25" s="104"/>
      <c r="J25" s="104">
        <f>F25+G25-H25-I25</f>
        <v>535121</v>
      </c>
    </row>
    <row r="26" spans="1:10" s="3" customFormat="1" ht="15.5" x14ac:dyDescent="0.35">
      <c r="A26" s="12"/>
      <c r="B26" s="199"/>
      <c r="C26" s="202" t="s">
        <v>133</v>
      </c>
      <c r="D26" s="104" t="s">
        <v>116</v>
      </c>
      <c r="E26" s="104" t="s">
        <v>118</v>
      </c>
      <c r="F26" s="192"/>
      <c r="G26" s="104">
        <v>140000</v>
      </c>
      <c r="H26" s="104">
        <v>135000</v>
      </c>
      <c r="I26" s="104">
        <v>5000</v>
      </c>
      <c r="J26" s="104">
        <f>F26+G26-H26-I26</f>
        <v>0</v>
      </c>
    </row>
    <row r="27" spans="1:10" s="3" customFormat="1" ht="15.5" x14ac:dyDescent="0.35">
      <c r="A27" s="12"/>
      <c r="B27" s="199"/>
      <c r="C27" s="202" t="s">
        <v>124</v>
      </c>
      <c r="D27" s="104" t="s">
        <v>129</v>
      </c>
      <c r="E27" s="104" t="s">
        <v>115</v>
      </c>
      <c r="F27" s="192"/>
      <c r="G27" s="104">
        <v>700000</v>
      </c>
      <c r="H27" s="104">
        <v>350000</v>
      </c>
      <c r="I27" s="104">
        <v>0</v>
      </c>
      <c r="J27" s="104">
        <f>F27+G27-H27-I27</f>
        <v>350000</v>
      </c>
    </row>
    <row r="28" spans="1:10" s="15" customFormat="1" ht="15.5" x14ac:dyDescent="0.35">
      <c r="A28" s="234"/>
      <c r="B28" s="198" t="s">
        <v>39</v>
      </c>
      <c r="C28" s="20"/>
      <c r="D28" s="193"/>
      <c r="E28" s="193"/>
      <c r="F28" s="192"/>
      <c r="G28" s="193">
        <f>SUM(G29:G30)</f>
        <v>19805000</v>
      </c>
      <c r="H28" s="193">
        <f>SUM(H29:H30)</f>
        <v>12676358</v>
      </c>
      <c r="I28" s="193">
        <f>SUM(I29:I30)</f>
        <v>0</v>
      </c>
      <c r="J28" s="193">
        <f>SUM(J29:J30)</f>
        <v>7128642</v>
      </c>
    </row>
    <row r="29" spans="1:10" s="3" customFormat="1" ht="15.5" x14ac:dyDescent="0.35">
      <c r="A29" s="12"/>
      <c r="B29" s="200"/>
      <c r="C29" s="202" t="s">
        <v>124</v>
      </c>
      <c r="D29" s="104" t="s">
        <v>130</v>
      </c>
      <c r="E29" s="104" t="s">
        <v>115</v>
      </c>
      <c r="F29" s="192"/>
      <c r="G29" s="104">
        <v>500000</v>
      </c>
      <c r="H29" s="104">
        <v>300000</v>
      </c>
      <c r="I29" s="104">
        <v>0</v>
      </c>
      <c r="J29" s="104">
        <f>F29+G29-H29-I29</f>
        <v>200000</v>
      </c>
    </row>
    <row r="30" spans="1:10" s="3" customFormat="1" ht="15.5" x14ac:dyDescent="0.35">
      <c r="A30" s="12"/>
      <c r="B30" s="200"/>
      <c r="C30" s="202" t="s">
        <v>124</v>
      </c>
      <c r="D30" s="104" t="s">
        <v>131</v>
      </c>
      <c r="E30" s="104" t="s">
        <v>115</v>
      </c>
      <c r="F30" s="192"/>
      <c r="G30" s="104">
        <v>19305000</v>
      </c>
      <c r="H30" s="104">
        <f>26497836-14121478</f>
        <v>12376358</v>
      </c>
      <c r="I30" s="104"/>
      <c r="J30" s="104">
        <f>F30+G30-H30-I30</f>
        <v>6928642</v>
      </c>
    </row>
    <row r="31" spans="1:10" s="3" customFormat="1" ht="15.5" x14ac:dyDescent="0.35">
      <c r="A31" s="12"/>
      <c r="B31" s="198" t="s">
        <v>40</v>
      </c>
      <c r="C31" s="20"/>
      <c r="D31" s="193"/>
      <c r="E31" s="193"/>
      <c r="F31" s="192"/>
      <c r="G31" s="193">
        <f>SUM(G32:G32)</f>
        <v>180000</v>
      </c>
      <c r="H31" s="193">
        <f>SUM(H32:H32)</f>
        <v>87496</v>
      </c>
      <c r="I31" s="193">
        <f>SUM(I32:I32)</f>
        <v>0</v>
      </c>
      <c r="J31" s="193">
        <f>SUM(J32:J32)</f>
        <v>92504</v>
      </c>
    </row>
    <row r="32" spans="1:10" s="3" customFormat="1" ht="15.5" x14ac:dyDescent="0.35">
      <c r="A32" s="12"/>
      <c r="B32" s="200"/>
      <c r="C32" s="202" t="s">
        <v>124</v>
      </c>
      <c r="D32" s="104" t="s">
        <v>119</v>
      </c>
      <c r="E32" s="104" t="s">
        <v>115</v>
      </c>
      <c r="F32" s="192"/>
      <c r="G32" s="104">
        <v>180000</v>
      </c>
      <c r="H32" s="104">
        <v>87496</v>
      </c>
      <c r="I32" s="104">
        <v>0</v>
      </c>
      <c r="J32" s="104">
        <f>F32+G32-H32-I32</f>
        <v>92504</v>
      </c>
    </row>
    <row r="33" spans="1:34" s="3" customFormat="1" ht="15.5" x14ac:dyDescent="0.35">
      <c r="A33" s="12"/>
      <c r="B33" s="198" t="s">
        <v>41</v>
      </c>
      <c r="C33" s="20"/>
      <c r="D33" s="193"/>
      <c r="E33" s="193"/>
      <c r="F33" s="192"/>
      <c r="G33" s="193">
        <f>SUM(G34:G34)</f>
        <v>0</v>
      </c>
      <c r="H33" s="193">
        <f>SUM(H34:H34)</f>
        <v>0</v>
      </c>
      <c r="I33" s="193">
        <f>SUM(I34:I34)</f>
        <v>0</v>
      </c>
      <c r="J33" s="193">
        <f>SUM(J34:J34)</f>
        <v>0</v>
      </c>
    </row>
    <row r="34" spans="1:34" s="3" customFormat="1" ht="15.5" x14ac:dyDescent="0.35">
      <c r="A34" s="12"/>
      <c r="B34" s="201"/>
      <c r="C34" s="202" t="s">
        <v>124</v>
      </c>
      <c r="D34" s="104"/>
      <c r="E34" s="104"/>
      <c r="F34" s="192"/>
      <c r="G34" s="104"/>
      <c r="H34" s="104"/>
      <c r="I34" s="104"/>
      <c r="J34" s="104">
        <f>F34+G34-H34-I34</f>
        <v>0</v>
      </c>
    </row>
    <row r="35" spans="1:34" s="3" customFormat="1" ht="15.5" x14ac:dyDescent="0.35">
      <c r="A35" s="12"/>
      <c r="B35" s="201" t="s">
        <v>5</v>
      </c>
      <c r="C35" s="130"/>
      <c r="D35" s="30"/>
      <c r="E35" s="30"/>
      <c r="F35" s="192"/>
      <c r="G35" s="193">
        <f>SUM(G36:G38)</f>
        <v>7000000</v>
      </c>
      <c r="H35" s="193">
        <f>SUM(H36:H38)</f>
        <v>1500000</v>
      </c>
      <c r="I35" s="193">
        <f>SUM(I36:I38)</f>
        <v>0</v>
      </c>
      <c r="J35" s="193">
        <f>SUM(J36:J38)</f>
        <v>5500000</v>
      </c>
    </row>
    <row r="36" spans="1:34" s="3" customFormat="1" ht="15.5" x14ac:dyDescent="0.35">
      <c r="A36" s="12"/>
      <c r="B36" s="201"/>
      <c r="C36" s="202" t="s">
        <v>134</v>
      </c>
      <c r="D36" s="104" t="s">
        <v>136</v>
      </c>
      <c r="E36" s="104" t="s">
        <v>115</v>
      </c>
      <c r="F36" s="192"/>
      <c r="G36" s="104">
        <v>4000000</v>
      </c>
      <c r="H36" s="104">
        <v>1000000</v>
      </c>
      <c r="I36" s="104"/>
      <c r="J36" s="104">
        <f>F36+G36-H36-I36</f>
        <v>3000000</v>
      </c>
    </row>
    <row r="37" spans="1:34" s="3" customFormat="1" ht="15.5" x14ac:dyDescent="0.35">
      <c r="A37" s="12"/>
      <c r="B37" s="201"/>
      <c r="C37" s="202" t="s">
        <v>135</v>
      </c>
      <c r="D37" s="104" t="s">
        <v>137</v>
      </c>
      <c r="E37" s="104" t="s">
        <v>115</v>
      </c>
      <c r="F37" s="192"/>
      <c r="G37" s="104">
        <v>3000000</v>
      </c>
      <c r="H37" s="104">
        <v>500000</v>
      </c>
      <c r="I37" s="104"/>
      <c r="J37" s="104">
        <f>F37+G37-H37-I37</f>
        <v>2500000</v>
      </c>
    </row>
    <row r="38" spans="1:34" s="3" customFormat="1" ht="15.5" x14ac:dyDescent="0.35">
      <c r="A38" s="12"/>
      <c r="B38" s="201"/>
      <c r="C38" s="202" t="s">
        <v>138</v>
      </c>
      <c r="D38" s="202"/>
      <c r="E38" s="104"/>
      <c r="F38" s="192"/>
      <c r="G38" s="104"/>
      <c r="H38" s="104"/>
      <c r="I38" s="104"/>
      <c r="J38" s="104">
        <f>F38+G38-H38-I38</f>
        <v>0</v>
      </c>
    </row>
    <row r="39" spans="1:34" s="16" customFormat="1" ht="15.5" x14ac:dyDescent="0.35">
      <c r="A39" s="233"/>
      <c r="B39" s="99"/>
    </row>
    <row r="40" spans="1:34" s="16" customFormat="1" ht="15.5" x14ac:dyDescent="0.35">
      <c r="A40" s="233"/>
      <c r="B40" s="191" t="s">
        <v>152</v>
      </c>
      <c r="C40" s="191"/>
      <c r="D40" s="191"/>
      <c r="E40" s="191"/>
      <c r="F40" s="203">
        <f>F43+F47+F50+F52+F54</f>
        <v>0</v>
      </c>
      <c r="G40" s="203">
        <f t="shared" ref="G40:J40" si="1">G43+G47+G50+G52+G54</f>
        <v>0</v>
      </c>
      <c r="H40" s="203">
        <f t="shared" si="1"/>
        <v>400000</v>
      </c>
      <c r="I40" s="203">
        <f t="shared" si="1"/>
        <v>0</v>
      </c>
      <c r="J40" s="203">
        <f t="shared" si="1"/>
        <v>100000</v>
      </c>
    </row>
    <row r="41" spans="1:34" s="16" customFormat="1" ht="15.5" x14ac:dyDescent="0.35">
      <c r="A41" s="235"/>
      <c r="B41" s="198" t="s">
        <v>44</v>
      </c>
      <c r="C41" s="204"/>
      <c r="D41" s="193"/>
      <c r="E41" s="193"/>
      <c r="F41" s="193"/>
      <c r="G41" s="192"/>
      <c r="H41" s="193">
        <f>SUM(H42:H42)</f>
        <v>0</v>
      </c>
      <c r="I41" s="193">
        <f>SUM(I42:I42)</f>
        <v>0</v>
      </c>
      <c r="J41" s="193">
        <f>SUM(J42:J42)</f>
        <v>0</v>
      </c>
    </row>
    <row r="42" spans="1:34" s="16" customFormat="1" ht="15.5" x14ac:dyDescent="0.35">
      <c r="A42" s="12"/>
      <c r="B42" s="199"/>
      <c r="C42" s="202" t="s">
        <v>124</v>
      </c>
      <c r="D42" s="202"/>
      <c r="E42" s="104"/>
      <c r="F42" s="104"/>
      <c r="G42" s="192"/>
      <c r="H42" s="104">
        <v>0</v>
      </c>
      <c r="I42" s="104">
        <v>0</v>
      </c>
      <c r="J42" s="104">
        <f>F42+G42-H42-I42</f>
        <v>0</v>
      </c>
    </row>
    <row r="43" spans="1:34" s="18" customFormat="1" ht="15.5" x14ac:dyDescent="0.35">
      <c r="A43" s="235"/>
      <c r="B43" s="198" t="s">
        <v>38</v>
      </c>
      <c r="C43" s="204"/>
      <c r="D43" s="193"/>
      <c r="E43" s="193"/>
      <c r="F43" s="193"/>
      <c r="G43" s="192"/>
      <c r="H43" s="193">
        <f>SUM(H44:H46)</f>
        <v>400000</v>
      </c>
      <c r="I43" s="193">
        <f>SUM(I44:I46)</f>
        <v>0</v>
      </c>
      <c r="J43" s="193">
        <f>SUM(J44:J46)</f>
        <v>100000</v>
      </c>
    </row>
    <row r="44" spans="1:34" s="3" customFormat="1" ht="15.5" x14ac:dyDescent="0.35">
      <c r="A44" s="12"/>
      <c r="B44" s="199"/>
      <c r="C44" s="202" t="s">
        <v>125</v>
      </c>
      <c r="D44" s="104" t="s">
        <v>143</v>
      </c>
      <c r="E44" s="104" t="s">
        <v>115</v>
      </c>
      <c r="F44" s="104">
        <v>500000</v>
      </c>
      <c r="G44" s="192"/>
      <c r="H44" s="104">
        <v>400000</v>
      </c>
      <c r="I44" s="104"/>
      <c r="J44" s="104">
        <f>F44+G44-H44-I44</f>
        <v>100000</v>
      </c>
    </row>
    <row r="45" spans="1:34" s="3" customFormat="1" ht="15.5" x14ac:dyDescent="0.35">
      <c r="A45" s="12"/>
      <c r="B45" s="199"/>
      <c r="C45" s="202" t="s">
        <v>123</v>
      </c>
      <c r="D45" s="104"/>
      <c r="E45" s="104"/>
      <c r="F45" s="104"/>
      <c r="G45" s="192"/>
      <c r="H45" s="104"/>
      <c r="I45" s="104"/>
      <c r="J45" s="104">
        <f>F45+G45-H45-I45</f>
        <v>0</v>
      </c>
    </row>
    <row r="46" spans="1:34" s="3" customFormat="1" ht="15.5" x14ac:dyDescent="0.35">
      <c r="A46" s="12"/>
      <c r="B46" s="199"/>
      <c r="C46" s="202" t="s">
        <v>124</v>
      </c>
      <c r="D46" s="104"/>
      <c r="E46" s="104"/>
      <c r="F46" s="104"/>
      <c r="G46" s="192"/>
      <c r="H46" s="104"/>
      <c r="I46" s="104"/>
      <c r="J46" s="104"/>
    </row>
    <row r="47" spans="1:34" s="18" customFormat="1" ht="15.5" x14ac:dyDescent="0.35">
      <c r="A47" s="235"/>
      <c r="B47" s="198" t="s">
        <v>39</v>
      </c>
      <c r="C47" s="204"/>
      <c r="D47" s="193"/>
      <c r="E47" s="193"/>
      <c r="F47" s="193"/>
      <c r="G47" s="192"/>
      <c r="H47" s="193">
        <f>SUM(H48:H49)</f>
        <v>0</v>
      </c>
      <c r="I47" s="193">
        <f>SUM(I48:I49)</f>
        <v>0</v>
      </c>
      <c r="J47" s="193">
        <f>SUM(J48:J49)</f>
        <v>0</v>
      </c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</row>
    <row r="48" spans="1:34" s="3" customFormat="1" ht="15.5" x14ac:dyDescent="0.35">
      <c r="A48" s="12"/>
      <c r="B48" s="200"/>
      <c r="C48" s="202" t="s">
        <v>124</v>
      </c>
      <c r="D48" s="104"/>
      <c r="E48" s="104"/>
      <c r="F48" s="104"/>
      <c r="G48" s="192"/>
      <c r="H48" s="104"/>
      <c r="I48" s="104"/>
      <c r="J48" s="104"/>
    </row>
    <row r="49" spans="1:10" s="3" customFormat="1" ht="15.5" x14ac:dyDescent="0.35">
      <c r="A49" s="12"/>
      <c r="B49" s="200"/>
      <c r="C49" s="202" t="s">
        <v>124</v>
      </c>
      <c r="D49" s="104"/>
      <c r="E49" s="104"/>
      <c r="F49" s="104"/>
      <c r="G49" s="192"/>
      <c r="H49" s="104"/>
      <c r="I49" s="104"/>
      <c r="J49" s="104"/>
    </row>
    <row r="50" spans="1:10" s="18" customFormat="1" ht="15.5" x14ac:dyDescent="0.35">
      <c r="A50" s="232"/>
      <c r="B50" s="198" t="s">
        <v>40</v>
      </c>
      <c r="C50" s="204"/>
      <c r="D50" s="193"/>
      <c r="E50" s="193"/>
      <c r="F50" s="193"/>
      <c r="G50" s="192"/>
      <c r="H50" s="193">
        <f>SUM(H51:H51)</f>
        <v>0</v>
      </c>
      <c r="I50" s="193">
        <f>SUM(I51:I51)</f>
        <v>0</v>
      </c>
      <c r="J50" s="193">
        <f>SUM(J51:J51)</f>
        <v>0</v>
      </c>
    </row>
    <row r="51" spans="1:10" s="3" customFormat="1" ht="15.5" x14ac:dyDescent="0.35">
      <c r="A51" s="12"/>
      <c r="B51" s="200"/>
      <c r="C51" s="202" t="s">
        <v>124</v>
      </c>
      <c r="D51" s="104"/>
      <c r="E51" s="104"/>
      <c r="F51" s="104"/>
      <c r="G51" s="192"/>
      <c r="H51" s="104"/>
      <c r="I51" s="104"/>
      <c r="J51" s="104"/>
    </row>
    <row r="52" spans="1:10" s="18" customFormat="1" ht="15.5" x14ac:dyDescent="0.35">
      <c r="A52" s="232"/>
      <c r="B52" s="198" t="s">
        <v>41</v>
      </c>
      <c r="C52" s="204"/>
      <c r="D52" s="193"/>
      <c r="E52" s="193"/>
      <c r="F52" s="193"/>
      <c r="G52" s="192"/>
      <c r="H52" s="193">
        <f>SUM(H53:H53)</f>
        <v>0</v>
      </c>
      <c r="I52" s="193">
        <f>SUM(I53:I53)</f>
        <v>0</v>
      </c>
      <c r="J52" s="193">
        <f>SUM(J53:J53)</f>
        <v>0</v>
      </c>
    </row>
    <row r="53" spans="1:10" s="3" customFormat="1" ht="15.5" x14ac:dyDescent="0.35">
      <c r="A53" s="12"/>
      <c r="B53" s="201"/>
      <c r="C53" s="202" t="s">
        <v>124</v>
      </c>
      <c r="D53" s="104"/>
      <c r="E53" s="104"/>
      <c r="F53" s="104"/>
      <c r="G53" s="192"/>
      <c r="H53" s="104"/>
      <c r="I53" s="104"/>
      <c r="J53" s="104">
        <f>F53+G53-H53-I53</f>
        <v>0</v>
      </c>
    </row>
    <row r="54" spans="1:10" s="18" customFormat="1" ht="15.5" x14ac:dyDescent="0.35">
      <c r="A54" s="232"/>
      <c r="B54" s="206" t="s">
        <v>5</v>
      </c>
      <c r="C54" s="36"/>
      <c r="D54" s="30"/>
      <c r="E54" s="30"/>
      <c r="F54" s="30"/>
      <c r="G54" s="192"/>
      <c r="H54" s="193">
        <f>SUM(H55:H57)</f>
        <v>0</v>
      </c>
      <c r="I54" s="193">
        <f>SUM(I55:I57)</f>
        <v>0</v>
      </c>
      <c r="J54" s="193">
        <f>SUM(J55:J57)</f>
        <v>0</v>
      </c>
    </row>
    <row r="55" spans="1:10" s="3" customFormat="1" ht="15.5" x14ac:dyDescent="0.35">
      <c r="A55" s="12"/>
      <c r="B55" s="201"/>
      <c r="C55" s="202" t="s">
        <v>153</v>
      </c>
      <c r="D55" s="104"/>
      <c r="E55" s="104"/>
      <c r="F55" s="104"/>
      <c r="G55" s="192"/>
      <c r="H55" s="104"/>
      <c r="I55" s="104"/>
      <c r="J55" s="104">
        <f>F55+G55-H55-I55</f>
        <v>0</v>
      </c>
    </row>
    <row r="56" spans="1:10" s="3" customFormat="1" ht="15.5" x14ac:dyDescent="0.35">
      <c r="A56" s="12"/>
      <c r="B56" s="201"/>
      <c r="C56" s="202" t="s">
        <v>154</v>
      </c>
      <c r="D56" s="104"/>
      <c r="E56" s="104"/>
      <c r="F56" s="104"/>
      <c r="G56" s="192"/>
      <c r="H56" s="104"/>
      <c r="I56" s="104"/>
      <c r="J56" s="104">
        <f>F56+G56-H56-I56</f>
        <v>0</v>
      </c>
    </row>
    <row r="57" spans="1:10" s="3" customFormat="1" ht="15.5" x14ac:dyDescent="0.35">
      <c r="A57" s="12"/>
      <c r="B57" s="201"/>
      <c r="C57" s="202" t="s">
        <v>138</v>
      </c>
      <c r="D57" s="202"/>
      <c r="E57" s="104"/>
      <c r="F57" s="104"/>
      <c r="G57" s="192"/>
      <c r="H57" s="104"/>
      <c r="I57" s="104"/>
      <c r="J57" s="104">
        <f>F57+G57-H57-I57</f>
        <v>0</v>
      </c>
    </row>
    <row r="58" spans="1:10" s="3" customFormat="1" ht="15.5" x14ac:dyDescent="0.35">
      <c r="A58" s="12"/>
      <c r="B58" s="32"/>
      <c r="F58" s="4"/>
      <c r="G58" s="4"/>
      <c r="H58" s="4"/>
      <c r="I58" s="4"/>
      <c r="J58" s="4"/>
    </row>
    <row r="59" spans="1:10" s="32" customFormat="1" ht="15.5" x14ac:dyDescent="0.35">
      <c r="A59" s="11"/>
      <c r="B59" s="191" t="s">
        <v>151</v>
      </c>
      <c r="C59" s="191"/>
      <c r="D59" s="191"/>
      <c r="E59" s="191"/>
      <c r="F59" s="203">
        <f>F62+F66+F69+F71+F73</f>
        <v>780000</v>
      </c>
      <c r="G59" s="203">
        <f t="shared" ref="G59:J59" si="2">G62+G66+G69+G71+G73</f>
        <v>0</v>
      </c>
      <c r="H59" s="203">
        <f t="shared" si="2"/>
        <v>380000</v>
      </c>
      <c r="I59" s="203">
        <f t="shared" si="2"/>
        <v>0</v>
      </c>
      <c r="J59" s="203">
        <f t="shared" si="2"/>
        <v>400000</v>
      </c>
    </row>
    <row r="60" spans="1:10" s="18" customFormat="1" ht="15.5" x14ac:dyDescent="0.35">
      <c r="A60" s="234"/>
      <c r="B60" s="198" t="s">
        <v>44</v>
      </c>
      <c r="C60" s="204"/>
      <c r="D60" s="193"/>
      <c r="E60" s="193"/>
      <c r="F60" s="193">
        <f>SUM(F61:F61)</f>
        <v>0</v>
      </c>
      <c r="G60" s="192"/>
      <c r="H60" s="193">
        <f>SUM(H61:H61)</f>
        <v>0</v>
      </c>
      <c r="I60" s="193">
        <f>SUM(I61:I61)</f>
        <v>0</v>
      </c>
      <c r="J60" s="193">
        <f>SUM(J61:J61)</f>
        <v>0</v>
      </c>
    </row>
    <row r="61" spans="1:10" s="3" customFormat="1" ht="15.5" x14ac:dyDescent="0.35">
      <c r="A61" s="12"/>
      <c r="B61" s="199"/>
      <c r="C61" s="202" t="s">
        <v>124</v>
      </c>
      <c r="D61" s="202"/>
      <c r="E61" s="104"/>
      <c r="F61" s="104"/>
      <c r="G61" s="192"/>
      <c r="H61" s="104">
        <v>0</v>
      </c>
      <c r="I61" s="104">
        <v>0</v>
      </c>
      <c r="J61" s="104">
        <f>F61+G61-H61-I61</f>
        <v>0</v>
      </c>
    </row>
    <row r="62" spans="1:10" s="18" customFormat="1" ht="15.5" x14ac:dyDescent="0.35">
      <c r="A62" s="234"/>
      <c r="B62" s="198" t="s">
        <v>38</v>
      </c>
      <c r="C62" s="204"/>
      <c r="D62" s="193"/>
      <c r="E62" s="193"/>
      <c r="F62" s="193">
        <f>SUM(F63:F65)</f>
        <v>0</v>
      </c>
      <c r="G62" s="192"/>
      <c r="H62" s="193">
        <f>SUM(H63:H65)</f>
        <v>0</v>
      </c>
      <c r="I62" s="193">
        <f>SUM(I63:I65)</f>
        <v>0</v>
      </c>
      <c r="J62" s="193">
        <f>SUM(J63:J65)</f>
        <v>0</v>
      </c>
    </row>
    <row r="63" spans="1:10" s="3" customFormat="1" ht="15.5" x14ac:dyDescent="0.35">
      <c r="A63" s="12"/>
      <c r="B63" s="199"/>
      <c r="C63" s="202" t="s">
        <v>155</v>
      </c>
      <c r="D63" s="104"/>
      <c r="E63" s="104"/>
      <c r="F63" s="104"/>
      <c r="G63" s="192"/>
      <c r="H63" s="104"/>
      <c r="I63" s="104"/>
      <c r="J63" s="104">
        <f>F63+G63-H63-I63</f>
        <v>0</v>
      </c>
    </row>
    <row r="64" spans="1:10" s="3" customFormat="1" ht="15.5" x14ac:dyDescent="0.35">
      <c r="A64" s="12"/>
      <c r="B64" s="199"/>
      <c r="C64" s="202" t="s">
        <v>156</v>
      </c>
      <c r="D64" s="104"/>
      <c r="E64" s="104"/>
      <c r="F64" s="104"/>
      <c r="G64" s="192"/>
      <c r="H64" s="104"/>
      <c r="I64" s="104"/>
      <c r="J64" s="104">
        <f>F64+G64-H64-I64</f>
        <v>0</v>
      </c>
    </row>
    <row r="65" spans="1:10" s="3" customFormat="1" ht="15.5" x14ac:dyDescent="0.35">
      <c r="A65" s="12"/>
      <c r="B65" s="199"/>
      <c r="C65" s="202" t="s">
        <v>124</v>
      </c>
      <c r="D65" s="104"/>
      <c r="E65" s="104"/>
      <c r="F65" s="104"/>
      <c r="G65" s="192"/>
      <c r="H65" s="104"/>
      <c r="I65" s="104"/>
      <c r="J65" s="104">
        <f>F65+G65-H65-I65</f>
        <v>0</v>
      </c>
    </row>
    <row r="66" spans="1:10" s="18" customFormat="1" ht="15.5" x14ac:dyDescent="0.35">
      <c r="A66" s="234"/>
      <c r="B66" s="198" t="s">
        <v>39</v>
      </c>
      <c r="C66" s="204"/>
      <c r="D66" s="193"/>
      <c r="E66" s="193"/>
      <c r="F66" s="193">
        <f>SUM(F67:F68)</f>
        <v>600000</v>
      </c>
      <c r="G66" s="192"/>
      <c r="H66" s="193">
        <f>SUM(H67:H68)</f>
        <v>300000</v>
      </c>
      <c r="I66" s="193">
        <f>SUM(I67:I68)</f>
        <v>0</v>
      </c>
      <c r="J66" s="193">
        <f>SUM(J67:J68)</f>
        <v>300000</v>
      </c>
    </row>
    <row r="67" spans="1:10" s="3" customFormat="1" ht="15.5" x14ac:dyDescent="0.35">
      <c r="A67" s="12"/>
      <c r="B67" s="200"/>
      <c r="C67" s="202" t="s">
        <v>124</v>
      </c>
      <c r="D67" s="104" t="s">
        <v>130</v>
      </c>
      <c r="E67" s="104" t="s">
        <v>115</v>
      </c>
      <c r="F67" s="104">
        <v>600000</v>
      </c>
      <c r="G67" s="192"/>
      <c r="H67" s="104">
        <v>300000</v>
      </c>
      <c r="I67" s="104">
        <v>0</v>
      </c>
      <c r="J67" s="104">
        <f>F67+G67-H67-I67</f>
        <v>300000</v>
      </c>
    </row>
    <row r="68" spans="1:10" s="3" customFormat="1" ht="15.5" x14ac:dyDescent="0.35">
      <c r="A68" s="12"/>
      <c r="B68" s="200"/>
      <c r="C68" s="202" t="s">
        <v>124</v>
      </c>
      <c r="D68" s="104"/>
      <c r="E68" s="104"/>
      <c r="F68" s="104"/>
      <c r="G68" s="192"/>
      <c r="H68" s="104"/>
      <c r="I68" s="104"/>
      <c r="J68" s="104">
        <f>F68+G68-H68-I68</f>
        <v>0</v>
      </c>
    </row>
    <row r="69" spans="1:10" s="18" customFormat="1" ht="15.5" x14ac:dyDescent="0.35">
      <c r="A69" s="12"/>
      <c r="B69" s="198" t="s">
        <v>40</v>
      </c>
      <c r="C69" s="204"/>
      <c r="D69" s="193"/>
      <c r="E69" s="193"/>
      <c r="F69" s="193">
        <f>SUM(F70:F70)</f>
        <v>180000</v>
      </c>
      <c r="G69" s="192"/>
      <c r="H69" s="193">
        <f>SUM(H70:H70)</f>
        <v>80000</v>
      </c>
      <c r="I69" s="193">
        <f>SUM(I70:I70)</f>
        <v>0</v>
      </c>
      <c r="J69" s="193">
        <f>SUM(J70:J70)</f>
        <v>100000</v>
      </c>
    </row>
    <row r="70" spans="1:10" s="3" customFormat="1" ht="15.5" x14ac:dyDescent="0.35">
      <c r="A70" s="12"/>
      <c r="B70" s="200"/>
      <c r="C70" s="202" t="s">
        <v>124</v>
      </c>
      <c r="D70" s="104" t="s">
        <v>131</v>
      </c>
      <c r="E70" s="104" t="s">
        <v>115</v>
      </c>
      <c r="F70" s="104">
        <v>180000</v>
      </c>
      <c r="G70" s="192"/>
      <c r="H70" s="104">
        <v>80000</v>
      </c>
      <c r="I70" s="104">
        <v>0</v>
      </c>
      <c r="J70" s="104">
        <f>F70+G70-H70-I70</f>
        <v>100000</v>
      </c>
    </row>
    <row r="71" spans="1:10" s="18" customFormat="1" ht="15.5" x14ac:dyDescent="0.35">
      <c r="A71" s="12"/>
      <c r="B71" s="198" t="s">
        <v>41</v>
      </c>
      <c r="C71" s="204"/>
      <c r="D71" s="193"/>
      <c r="E71" s="193"/>
      <c r="F71" s="193">
        <f>SUM(F72:F72)</f>
        <v>0</v>
      </c>
      <c r="G71" s="192"/>
      <c r="H71" s="193">
        <f>SUM(H72:H72)</f>
        <v>0</v>
      </c>
      <c r="I71" s="193">
        <f>SUM(I72:I72)</f>
        <v>0</v>
      </c>
      <c r="J71" s="193">
        <f>SUM(J72:J72)</f>
        <v>0</v>
      </c>
    </row>
    <row r="72" spans="1:10" s="3" customFormat="1" ht="15.5" x14ac:dyDescent="0.35">
      <c r="A72" s="12"/>
      <c r="B72" s="201"/>
      <c r="C72" s="202" t="s">
        <v>124</v>
      </c>
      <c r="D72" s="104"/>
      <c r="E72" s="104"/>
      <c r="F72" s="104"/>
      <c r="G72" s="192"/>
      <c r="H72" s="104"/>
      <c r="I72" s="104"/>
      <c r="J72" s="104">
        <f>F72+G72-H72-I72</f>
        <v>0</v>
      </c>
    </row>
    <row r="73" spans="1:10" s="18" customFormat="1" ht="15.5" x14ac:dyDescent="0.35">
      <c r="A73" s="12"/>
      <c r="B73" s="206" t="s">
        <v>5</v>
      </c>
      <c r="C73" s="36"/>
      <c r="D73" s="30"/>
      <c r="E73" s="30"/>
      <c r="F73" s="193">
        <f>SUM(F74:F76)</f>
        <v>0</v>
      </c>
      <c r="G73" s="192"/>
      <c r="H73" s="193">
        <f>SUM(H74:H76)</f>
        <v>0</v>
      </c>
      <c r="I73" s="193">
        <f>SUM(I74:I76)</f>
        <v>0</v>
      </c>
      <c r="J73" s="193">
        <f>SUM(J74:J76)</f>
        <v>0</v>
      </c>
    </row>
    <row r="74" spans="1:10" s="3" customFormat="1" ht="15.5" x14ac:dyDescent="0.35">
      <c r="A74" s="12"/>
      <c r="B74" s="201"/>
      <c r="C74" s="202" t="s">
        <v>159</v>
      </c>
      <c r="D74" s="104"/>
      <c r="E74" s="104"/>
      <c r="F74" s="104"/>
      <c r="G74" s="192"/>
      <c r="H74" s="104"/>
      <c r="I74" s="104"/>
      <c r="J74" s="104">
        <f>F74+G74-H74-I74</f>
        <v>0</v>
      </c>
    </row>
    <row r="75" spans="1:10" s="3" customFormat="1" ht="15.5" x14ac:dyDescent="0.35">
      <c r="A75" s="12"/>
      <c r="B75" s="201"/>
      <c r="C75" s="202" t="s">
        <v>159</v>
      </c>
      <c r="D75" s="104"/>
      <c r="E75" s="104"/>
      <c r="F75" s="104"/>
      <c r="G75" s="192"/>
      <c r="H75" s="104"/>
      <c r="I75" s="104"/>
      <c r="J75" s="104">
        <f>F75+G75-H75-I75</f>
        <v>0</v>
      </c>
    </row>
    <row r="76" spans="1:10" s="3" customFormat="1" ht="15.5" x14ac:dyDescent="0.35">
      <c r="A76" s="12"/>
      <c r="B76" s="201"/>
      <c r="C76" s="202" t="s">
        <v>138</v>
      </c>
      <c r="D76" s="202"/>
      <c r="E76" s="104"/>
      <c r="F76" s="104"/>
      <c r="G76" s="192"/>
      <c r="H76" s="104"/>
      <c r="I76" s="104"/>
      <c r="J76" s="104">
        <f>F76+G76-H76-I76</f>
        <v>0</v>
      </c>
    </row>
    <row r="77" spans="1:10" s="3" customFormat="1" ht="15.5" x14ac:dyDescent="0.35">
      <c r="A77" s="233"/>
      <c r="B77" s="32"/>
      <c r="F77" s="4"/>
      <c r="G77" s="4"/>
      <c r="H77" s="4"/>
      <c r="I77" s="4"/>
      <c r="J77" s="4"/>
    </row>
    <row r="78" spans="1:10" s="32" customFormat="1" ht="15.5" x14ac:dyDescent="0.35">
      <c r="A78" s="11"/>
      <c r="B78" s="191" t="s">
        <v>150</v>
      </c>
      <c r="C78" s="191"/>
      <c r="D78" s="191"/>
      <c r="E78" s="191"/>
      <c r="F78" s="203">
        <f>F81+F85+F88+F90+F92</f>
        <v>7727895</v>
      </c>
      <c r="G78" s="203">
        <f t="shared" ref="G78:J78" si="3">G81+G85+G88+G90+G92</f>
        <v>0</v>
      </c>
      <c r="H78" s="203">
        <f t="shared" si="3"/>
        <v>2200554</v>
      </c>
      <c r="I78" s="203">
        <f t="shared" si="3"/>
        <v>45211</v>
      </c>
      <c r="J78" s="203">
        <f t="shared" si="3"/>
        <v>5982130</v>
      </c>
    </row>
    <row r="79" spans="1:10" s="18" customFormat="1" ht="15.5" x14ac:dyDescent="0.35">
      <c r="A79" s="235"/>
      <c r="B79" s="198" t="s">
        <v>44</v>
      </c>
      <c r="C79" s="204"/>
      <c r="D79" s="193"/>
      <c r="E79" s="193"/>
      <c r="F79" s="193">
        <f>SUM(F80:F80)</f>
        <v>0</v>
      </c>
      <c r="G79" s="192"/>
      <c r="H79" s="193">
        <f>SUM(H80:H80)</f>
        <v>0</v>
      </c>
      <c r="I79" s="193">
        <f>SUM(I80:I80)</f>
        <v>0</v>
      </c>
      <c r="J79" s="193">
        <f>SUM(J80:J80)</f>
        <v>0</v>
      </c>
    </row>
    <row r="80" spans="1:10" s="3" customFormat="1" ht="15.5" x14ac:dyDescent="0.35">
      <c r="A80" s="12"/>
      <c r="B80" s="199"/>
      <c r="C80" s="202" t="s">
        <v>124</v>
      </c>
      <c r="D80" s="202"/>
      <c r="E80" s="104"/>
      <c r="F80" s="104"/>
      <c r="G80" s="192"/>
      <c r="H80" s="104">
        <v>0</v>
      </c>
      <c r="I80" s="104">
        <v>0</v>
      </c>
      <c r="J80" s="104">
        <f>F80+G80-H80-I80</f>
        <v>0</v>
      </c>
    </row>
    <row r="81" spans="1:10" s="18" customFormat="1" ht="15.5" x14ac:dyDescent="0.35">
      <c r="A81" s="235"/>
      <c r="B81" s="198" t="s">
        <v>38</v>
      </c>
      <c r="C81" s="204"/>
      <c r="D81" s="193"/>
      <c r="E81" s="193"/>
      <c r="F81" s="193">
        <f>SUM(F82:F84)</f>
        <v>947895</v>
      </c>
      <c r="G81" s="192"/>
      <c r="H81" s="193">
        <f>SUM(H82:H84)</f>
        <v>804789</v>
      </c>
      <c r="I81" s="193">
        <f>SUM(I82:I84)</f>
        <v>45211</v>
      </c>
      <c r="J81" s="193">
        <f>SUM(J82:J84)</f>
        <v>97895</v>
      </c>
    </row>
    <row r="82" spans="1:10" s="3" customFormat="1" ht="15.5" x14ac:dyDescent="0.35">
      <c r="A82" s="12"/>
      <c r="B82" s="199"/>
      <c r="C82" s="202" t="s">
        <v>157</v>
      </c>
      <c r="D82" s="104" t="s">
        <v>119</v>
      </c>
      <c r="E82" s="104" t="s">
        <v>115</v>
      </c>
      <c r="F82" s="104">
        <v>547895</v>
      </c>
      <c r="G82" s="192"/>
      <c r="H82" s="104">
        <v>450000</v>
      </c>
      <c r="I82" s="104"/>
      <c r="J82" s="104">
        <f>F82+G82-H82-I82</f>
        <v>97895</v>
      </c>
    </row>
    <row r="83" spans="1:10" s="3" customFormat="1" ht="15.5" x14ac:dyDescent="0.35">
      <c r="A83" s="12"/>
      <c r="B83" s="199"/>
      <c r="C83" s="202" t="s">
        <v>158</v>
      </c>
      <c r="D83" s="104" t="s">
        <v>116</v>
      </c>
      <c r="E83" s="104" t="s">
        <v>118</v>
      </c>
      <c r="F83" s="104">
        <v>400000</v>
      </c>
      <c r="G83" s="192"/>
      <c r="H83" s="104">
        <v>354789</v>
      </c>
      <c r="I83" s="104">
        <v>45211</v>
      </c>
      <c r="J83" s="104">
        <f>F83+G83-H83-I83</f>
        <v>0</v>
      </c>
    </row>
    <row r="84" spans="1:10" s="3" customFormat="1" ht="15.5" x14ac:dyDescent="0.35">
      <c r="A84" s="12"/>
      <c r="B84" s="199"/>
      <c r="C84" s="202" t="s">
        <v>124</v>
      </c>
      <c r="D84" s="104"/>
      <c r="E84" s="104"/>
      <c r="F84" s="104"/>
      <c r="G84" s="192"/>
      <c r="H84" s="104"/>
      <c r="I84" s="104"/>
      <c r="J84" s="104">
        <f>F84+G84-H84-I84</f>
        <v>0</v>
      </c>
    </row>
    <row r="85" spans="1:10" s="18" customFormat="1" ht="15.5" x14ac:dyDescent="0.35">
      <c r="A85" s="235"/>
      <c r="B85" s="198" t="s">
        <v>39</v>
      </c>
      <c r="C85" s="204"/>
      <c r="D85" s="193"/>
      <c r="E85" s="193"/>
      <c r="F85" s="193">
        <f>SUM(F86:F87)</f>
        <v>0</v>
      </c>
      <c r="G85" s="192"/>
      <c r="H85" s="193">
        <f>SUM(H86:H87)</f>
        <v>0</v>
      </c>
      <c r="I85" s="193">
        <f>SUM(I86:I87)</f>
        <v>0</v>
      </c>
      <c r="J85" s="193">
        <f>SUM(J86:J87)</f>
        <v>0</v>
      </c>
    </row>
    <row r="86" spans="1:10" s="3" customFormat="1" ht="15.5" x14ac:dyDescent="0.35">
      <c r="A86" s="12"/>
      <c r="B86" s="200"/>
      <c r="C86" s="202" t="s">
        <v>124</v>
      </c>
      <c r="D86" s="104"/>
      <c r="E86" s="104"/>
      <c r="F86" s="104"/>
      <c r="G86" s="192"/>
      <c r="H86" s="104"/>
      <c r="I86" s="104"/>
      <c r="J86" s="104">
        <f>F86+G86-H86-I86</f>
        <v>0</v>
      </c>
    </row>
    <row r="87" spans="1:10" s="3" customFormat="1" ht="15.5" x14ac:dyDescent="0.35">
      <c r="A87" s="12"/>
      <c r="B87" s="200"/>
      <c r="C87" s="202" t="s">
        <v>124</v>
      </c>
      <c r="D87" s="104"/>
      <c r="E87" s="104"/>
      <c r="F87" s="104"/>
      <c r="G87" s="192"/>
      <c r="H87" s="104"/>
      <c r="I87" s="104"/>
      <c r="J87" s="104">
        <f>F87+G87-H87-I87</f>
        <v>0</v>
      </c>
    </row>
    <row r="88" spans="1:10" s="18" customFormat="1" ht="15.5" x14ac:dyDescent="0.35">
      <c r="A88" s="232"/>
      <c r="B88" s="198" t="s">
        <v>40</v>
      </c>
      <c r="C88" s="204"/>
      <c r="D88" s="193"/>
      <c r="E88" s="193"/>
      <c r="F88" s="193">
        <f>SUM(F89:F89)</f>
        <v>280000</v>
      </c>
      <c r="G88" s="192"/>
      <c r="H88" s="193">
        <f>SUM(H89:H89)</f>
        <v>80000</v>
      </c>
      <c r="I88" s="193">
        <f>SUM(I89:I89)</f>
        <v>0</v>
      </c>
      <c r="J88" s="193">
        <f>SUM(J89:J89)</f>
        <v>200000</v>
      </c>
    </row>
    <row r="89" spans="1:10" s="3" customFormat="1" ht="15.5" x14ac:dyDescent="0.35">
      <c r="A89" s="12"/>
      <c r="B89" s="200"/>
      <c r="C89" s="202" t="s">
        <v>124</v>
      </c>
      <c r="D89" s="104" t="s">
        <v>117</v>
      </c>
      <c r="E89" s="104" t="s">
        <v>115</v>
      </c>
      <c r="F89" s="104">
        <v>280000</v>
      </c>
      <c r="G89" s="192"/>
      <c r="H89" s="104">
        <v>80000</v>
      </c>
      <c r="I89" s="104">
        <v>0</v>
      </c>
      <c r="J89" s="104">
        <f>F89+G89-H89-I89</f>
        <v>200000</v>
      </c>
    </row>
    <row r="90" spans="1:10" s="18" customFormat="1" ht="15.5" x14ac:dyDescent="0.35">
      <c r="A90" s="232"/>
      <c r="B90" s="198" t="s">
        <v>41</v>
      </c>
      <c r="C90" s="204"/>
      <c r="D90" s="193"/>
      <c r="E90" s="193"/>
      <c r="F90" s="193">
        <f>SUM(F91:F91)</f>
        <v>0</v>
      </c>
      <c r="G90" s="192"/>
      <c r="H90" s="193">
        <f>SUM(H91:H91)</f>
        <v>0</v>
      </c>
      <c r="I90" s="193">
        <f>SUM(I91:I91)</f>
        <v>0</v>
      </c>
      <c r="J90" s="193">
        <f>SUM(J91:J91)</f>
        <v>0</v>
      </c>
    </row>
    <row r="91" spans="1:10" s="3" customFormat="1" ht="15.5" x14ac:dyDescent="0.35">
      <c r="A91" s="12"/>
      <c r="B91" s="201"/>
      <c r="C91" s="202" t="s">
        <v>124</v>
      </c>
      <c r="D91" s="104"/>
      <c r="E91" s="104"/>
      <c r="F91" s="104"/>
      <c r="G91" s="192"/>
      <c r="H91" s="104"/>
      <c r="I91" s="104"/>
      <c r="J91" s="104">
        <f>F91+G91-H91-I91</f>
        <v>0</v>
      </c>
    </row>
    <row r="92" spans="1:10" s="18" customFormat="1" ht="15.5" x14ac:dyDescent="0.35">
      <c r="A92" s="232"/>
      <c r="B92" s="206" t="s">
        <v>5</v>
      </c>
      <c r="C92" s="36"/>
      <c r="D92" s="30"/>
      <c r="E92" s="30"/>
      <c r="F92" s="193">
        <v>6500000</v>
      </c>
      <c r="G92" s="192"/>
      <c r="H92" s="193">
        <f>SUM(H93:H95)</f>
        <v>1315765</v>
      </c>
      <c r="I92" s="193">
        <f>SUM(I93:I95)</f>
        <v>0</v>
      </c>
      <c r="J92" s="193">
        <f>SUM(J93:J95)</f>
        <v>5684235</v>
      </c>
    </row>
    <row r="93" spans="1:10" s="3" customFormat="1" ht="15.5" x14ac:dyDescent="0.35">
      <c r="A93" s="12"/>
      <c r="B93" s="201"/>
      <c r="C93" s="202" t="s">
        <v>160</v>
      </c>
      <c r="D93" s="104" t="s">
        <v>144</v>
      </c>
      <c r="E93" s="104" t="s">
        <v>115</v>
      </c>
      <c r="F93" s="104">
        <v>2000000</v>
      </c>
      <c r="G93" s="192"/>
      <c r="H93" s="104">
        <v>500000</v>
      </c>
      <c r="I93" s="104"/>
      <c r="J93" s="104">
        <f>F93+G93-H93-I93</f>
        <v>1500000</v>
      </c>
    </row>
    <row r="94" spans="1:10" s="3" customFormat="1" ht="15.5" x14ac:dyDescent="0.35">
      <c r="A94" s="12"/>
      <c r="B94" s="201"/>
      <c r="C94" s="202" t="s">
        <v>161</v>
      </c>
      <c r="D94" s="104" t="s">
        <v>145</v>
      </c>
      <c r="E94" s="104" t="s">
        <v>115</v>
      </c>
      <c r="F94" s="104">
        <v>5000000</v>
      </c>
      <c r="G94" s="192"/>
      <c r="H94" s="104">
        <v>815765</v>
      </c>
      <c r="I94" s="104"/>
      <c r="J94" s="104">
        <f>F94+G94-H94-I94</f>
        <v>4184235</v>
      </c>
    </row>
    <row r="95" spans="1:10" s="3" customFormat="1" ht="15.5" x14ac:dyDescent="0.35">
      <c r="A95" s="12"/>
      <c r="B95" s="201"/>
      <c r="C95" s="202" t="s">
        <v>138</v>
      </c>
      <c r="D95" s="202"/>
      <c r="E95" s="104"/>
      <c r="F95" s="104"/>
      <c r="G95" s="192"/>
      <c r="H95" s="104"/>
      <c r="I95" s="104"/>
      <c r="J95" s="104">
        <f>F95+G95-H95-I95</f>
        <v>0</v>
      </c>
    </row>
    <row r="96" spans="1:10" s="3" customFormat="1" ht="15.5" x14ac:dyDescent="0.35">
      <c r="A96" s="12"/>
      <c r="B96" s="32"/>
      <c r="F96" s="4"/>
      <c r="G96" s="4"/>
      <c r="H96" s="4"/>
      <c r="I96" s="4"/>
      <c r="J96" s="4"/>
    </row>
    <row r="97" spans="1:10" s="3" customFormat="1" ht="15.5" x14ac:dyDescent="0.35">
      <c r="A97" s="12"/>
      <c r="B97" s="191" t="s">
        <v>149</v>
      </c>
      <c r="C97" s="191"/>
      <c r="D97" s="191"/>
      <c r="E97" s="191"/>
      <c r="F97" s="203">
        <f>F100+F104+F107+F109+F111</f>
        <v>45875</v>
      </c>
      <c r="G97" s="203">
        <f t="shared" ref="G97:J97" si="4">G100+G104+G107+G109+G111</f>
        <v>0</v>
      </c>
      <c r="H97" s="203">
        <f t="shared" si="4"/>
        <v>0</v>
      </c>
      <c r="I97" s="203">
        <f t="shared" si="4"/>
        <v>45875</v>
      </c>
      <c r="J97" s="203">
        <f t="shared" si="4"/>
        <v>0</v>
      </c>
    </row>
    <row r="98" spans="1:10" s="18" customFormat="1" ht="15.5" x14ac:dyDescent="0.35">
      <c r="A98" s="234"/>
      <c r="B98" s="198" t="s">
        <v>44</v>
      </c>
      <c r="C98" s="204"/>
      <c r="D98" s="193"/>
      <c r="E98" s="193"/>
      <c r="F98" s="193">
        <f>SUM(F99:F99)</f>
        <v>0</v>
      </c>
      <c r="G98" s="192"/>
      <c r="H98" s="193">
        <f>SUM(H99:H99)</f>
        <v>0</v>
      </c>
      <c r="I98" s="193">
        <f>SUM(I99:I99)</f>
        <v>0</v>
      </c>
      <c r="J98" s="193">
        <f>SUM(J99:J99)</f>
        <v>0</v>
      </c>
    </row>
    <row r="99" spans="1:10" s="3" customFormat="1" ht="15.5" x14ac:dyDescent="0.35">
      <c r="A99" s="12"/>
      <c r="B99" s="199"/>
      <c r="C99" s="202" t="s">
        <v>124</v>
      </c>
      <c r="D99" s="202"/>
      <c r="E99" s="104"/>
      <c r="F99" s="104"/>
      <c r="G99" s="192"/>
      <c r="H99" s="104">
        <v>0</v>
      </c>
      <c r="I99" s="104">
        <v>0</v>
      </c>
      <c r="J99" s="104">
        <f>F99+G99-H99-I99</f>
        <v>0</v>
      </c>
    </row>
    <row r="100" spans="1:10" s="18" customFormat="1" ht="15.5" x14ac:dyDescent="0.35">
      <c r="A100" s="234"/>
      <c r="B100" s="198" t="s">
        <v>38</v>
      </c>
      <c r="C100" s="204"/>
      <c r="D100" s="193"/>
      <c r="E100" s="193"/>
      <c r="F100" s="193">
        <f>SUM(F101:F103)</f>
        <v>45875</v>
      </c>
      <c r="G100" s="192"/>
      <c r="H100" s="193">
        <f>SUM(H101:H103)</f>
        <v>0</v>
      </c>
      <c r="I100" s="193">
        <f>SUM(I101:I103)</f>
        <v>45875</v>
      </c>
      <c r="J100" s="193">
        <f>SUM(J101:J103)</f>
        <v>0</v>
      </c>
    </row>
    <row r="101" spans="1:10" s="3" customFormat="1" ht="15.5" x14ac:dyDescent="0.35">
      <c r="A101" s="12"/>
      <c r="B101" s="199"/>
      <c r="C101" s="202" t="s">
        <v>139</v>
      </c>
      <c r="D101" s="104" t="s">
        <v>119</v>
      </c>
      <c r="E101" s="104" t="s">
        <v>118</v>
      </c>
      <c r="F101" s="104">
        <v>45875</v>
      </c>
      <c r="G101" s="192"/>
      <c r="H101" s="104"/>
      <c r="I101" s="104">
        <v>45875</v>
      </c>
      <c r="J101" s="104">
        <f>F101+G101-H101-I101</f>
        <v>0</v>
      </c>
    </row>
    <row r="102" spans="1:10" s="3" customFormat="1" ht="15.5" x14ac:dyDescent="0.35">
      <c r="A102" s="12"/>
      <c r="B102" s="199"/>
      <c r="C102" s="202" t="s">
        <v>140</v>
      </c>
      <c r="D102" s="104"/>
      <c r="E102" s="104"/>
      <c r="F102" s="104"/>
      <c r="G102" s="192"/>
      <c r="H102" s="104"/>
      <c r="I102" s="104"/>
      <c r="J102" s="104">
        <f>F102+G102-H102-I102</f>
        <v>0</v>
      </c>
    </row>
    <row r="103" spans="1:10" s="3" customFormat="1" ht="15.5" x14ac:dyDescent="0.35">
      <c r="A103" s="12"/>
      <c r="B103" s="199"/>
      <c r="C103" s="202" t="s">
        <v>124</v>
      </c>
      <c r="D103" s="104"/>
      <c r="E103" s="104"/>
      <c r="F103" s="104"/>
      <c r="G103" s="192"/>
      <c r="H103" s="104"/>
      <c r="I103" s="104"/>
      <c r="J103" s="104">
        <f>F103+G103-H103-I103</f>
        <v>0</v>
      </c>
    </row>
    <row r="104" spans="1:10" s="18" customFormat="1" ht="15.5" x14ac:dyDescent="0.35">
      <c r="A104" s="234"/>
      <c r="B104" s="198" t="s">
        <v>39</v>
      </c>
      <c r="C104" s="204"/>
      <c r="D104" s="193"/>
      <c r="E104" s="193"/>
      <c r="F104" s="193">
        <f t="shared" ref="F104:H104" si="5">SUM(F105:F106)</f>
        <v>0</v>
      </c>
      <c r="G104" s="192"/>
      <c r="H104" s="193">
        <f t="shared" si="5"/>
        <v>0</v>
      </c>
      <c r="I104" s="193">
        <f>SUM(I105:I106)</f>
        <v>0</v>
      </c>
      <c r="J104" s="193">
        <f>SUM(J105:J106)</f>
        <v>0</v>
      </c>
    </row>
    <row r="105" spans="1:10" s="3" customFormat="1" ht="15.5" x14ac:dyDescent="0.35">
      <c r="A105" s="12"/>
      <c r="B105" s="200"/>
      <c r="C105" s="202" t="s">
        <v>124</v>
      </c>
      <c r="D105" s="104"/>
      <c r="E105" s="104"/>
      <c r="F105" s="104"/>
      <c r="G105" s="192"/>
      <c r="H105" s="104"/>
      <c r="I105" s="104"/>
      <c r="J105" s="104">
        <f>F105+G105-H105-I105</f>
        <v>0</v>
      </c>
    </row>
    <row r="106" spans="1:10" s="3" customFormat="1" ht="15.5" x14ac:dyDescent="0.35">
      <c r="A106" s="12"/>
      <c r="B106" s="200"/>
      <c r="C106" s="202" t="s">
        <v>124</v>
      </c>
      <c r="D106" s="104"/>
      <c r="E106" s="104"/>
      <c r="F106" s="104"/>
      <c r="G106" s="192"/>
      <c r="H106" s="104"/>
      <c r="I106" s="104"/>
      <c r="J106" s="104">
        <f>F106+G106-H106-I106</f>
        <v>0</v>
      </c>
    </row>
    <row r="107" spans="1:10" s="18" customFormat="1" ht="15.5" x14ac:dyDescent="0.35">
      <c r="A107" s="12"/>
      <c r="B107" s="198" t="s">
        <v>40</v>
      </c>
      <c r="C107" s="204"/>
      <c r="D107" s="193"/>
      <c r="E107" s="193"/>
      <c r="F107" s="193">
        <f t="shared" ref="F107:H107" si="6">SUM(F108:F108)</f>
        <v>0</v>
      </c>
      <c r="G107" s="192"/>
      <c r="H107" s="193">
        <f t="shared" si="6"/>
        <v>0</v>
      </c>
      <c r="I107" s="193">
        <f>SUM(I108:I108)</f>
        <v>0</v>
      </c>
      <c r="J107" s="193">
        <f>SUM(J108:J108)</f>
        <v>0</v>
      </c>
    </row>
    <row r="108" spans="1:10" s="3" customFormat="1" ht="15.5" x14ac:dyDescent="0.35">
      <c r="A108" s="12"/>
      <c r="B108" s="200"/>
      <c r="C108" s="202" t="s">
        <v>124</v>
      </c>
      <c r="D108" s="104"/>
      <c r="E108" s="104"/>
      <c r="F108" s="104"/>
      <c r="G108" s="192"/>
      <c r="H108" s="104"/>
      <c r="I108" s="104"/>
      <c r="J108" s="104">
        <f>F108+G108-H108-I108</f>
        <v>0</v>
      </c>
    </row>
    <row r="109" spans="1:10" s="18" customFormat="1" ht="15.5" x14ac:dyDescent="0.35">
      <c r="A109" s="12"/>
      <c r="B109" s="198" t="s">
        <v>41</v>
      </c>
      <c r="C109" s="204"/>
      <c r="D109" s="193"/>
      <c r="E109" s="193"/>
      <c r="F109" s="193">
        <f t="shared" ref="F109:H109" si="7">SUM(F110:F110)</f>
        <v>0</v>
      </c>
      <c r="G109" s="192"/>
      <c r="H109" s="193">
        <f t="shared" si="7"/>
        <v>0</v>
      </c>
      <c r="I109" s="193">
        <f>SUM(I110:I110)</f>
        <v>0</v>
      </c>
      <c r="J109" s="193">
        <f>SUM(J110:J110)</f>
        <v>0</v>
      </c>
    </row>
    <row r="110" spans="1:10" s="3" customFormat="1" ht="15.5" x14ac:dyDescent="0.35">
      <c r="A110" s="12"/>
      <c r="B110" s="201"/>
      <c r="C110" s="202" t="s">
        <v>124</v>
      </c>
      <c r="D110" s="104"/>
      <c r="E110" s="104"/>
      <c r="F110" s="104"/>
      <c r="G110" s="192"/>
      <c r="H110" s="104"/>
      <c r="I110" s="104"/>
      <c r="J110" s="104">
        <f>F110+G110-H110-I110</f>
        <v>0</v>
      </c>
    </row>
    <row r="111" spans="1:10" s="18" customFormat="1" ht="15.5" x14ac:dyDescent="0.35">
      <c r="A111" s="12"/>
      <c r="B111" s="206" t="s">
        <v>5</v>
      </c>
      <c r="C111" s="36"/>
      <c r="D111" s="30"/>
      <c r="E111" s="30"/>
      <c r="F111" s="193">
        <f t="shared" ref="F111:H111" si="8">SUM(F112:F114)</f>
        <v>0</v>
      </c>
      <c r="G111" s="192"/>
      <c r="H111" s="193">
        <f t="shared" si="8"/>
        <v>0</v>
      </c>
      <c r="I111" s="193">
        <f>SUM(I112:I114)</f>
        <v>0</v>
      </c>
      <c r="J111" s="193">
        <f>SUM(J112:J114)</f>
        <v>0</v>
      </c>
    </row>
    <row r="112" spans="1:10" s="3" customFormat="1" ht="15.5" x14ac:dyDescent="0.35">
      <c r="A112" s="12"/>
      <c r="B112" s="201"/>
      <c r="C112" s="202" t="s">
        <v>141</v>
      </c>
      <c r="D112" s="104"/>
      <c r="E112" s="104"/>
      <c r="F112" s="104"/>
      <c r="G112" s="192"/>
      <c r="H112" s="104"/>
      <c r="I112" s="104"/>
      <c r="J112" s="104">
        <f>F112+G112-H112-I112</f>
        <v>0</v>
      </c>
    </row>
    <row r="113" spans="1:10" s="3" customFormat="1" ht="15.5" x14ac:dyDescent="0.35">
      <c r="A113" s="12"/>
      <c r="B113" s="201"/>
      <c r="C113" s="202" t="s">
        <v>142</v>
      </c>
      <c r="D113" s="104"/>
      <c r="E113" s="104"/>
      <c r="F113" s="104"/>
      <c r="G113" s="192"/>
      <c r="H113" s="104"/>
      <c r="I113" s="104"/>
      <c r="J113" s="104">
        <f>F113+G113-H113-I113</f>
        <v>0</v>
      </c>
    </row>
    <row r="114" spans="1:10" s="3" customFormat="1" ht="15.5" x14ac:dyDescent="0.35">
      <c r="A114" s="12"/>
      <c r="B114" s="201"/>
      <c r="C114" s="202" t="s">
        <v>138</v>
      </c>
      <c r="D114" s="202"/>
      <c r="E114" s="104"/>
      <c r="F114" s="104"/>
      <c r="G114" s="192"/>
      <c r="H114" s="104"/>
      <c r="I114" s="104"/>
      <c r="J114" s="104">
        <f>F114+G114-H114-I114</f>
        <v>0</v>
      </c>
    </row>
    <row r="115" spans="1:10" s="3" customFormat="1" ht="15.5" x14ac:dyDescent="0.35">
      <c r="A115" s="12"/>
      <c r="B115" s="32"/>
      <c r="F115" s="4"/>
      <c r="G115" s="4"/>
      <c r="H115" s="4"/>
      <c r="I115" s="4"/>
      <c r="J115" s="4"/>
    </row>
    <row r="116" spans="1:10" s="3" customFormat="1" ht="16" thickBot="1" x14ac:dyDescent="0.4">
      <c r="A116" s="12"/>
      <c r="B116" s="208" t="s">
        <v>172</v>
      </c>
      <c r="C116" s="208"/>
      <c r="D116" s="208"/>
      <c r="E116" s="208"/>
      <c r="F116" s="209">
        <f>F21+F40+F59+F78+F97</f>
        <v>8553770</v>
      </c>
      <c r="G116" s="209">
        <f t="shared" ref="G116:J116" si="9">G21+G40+G59+G78+G97</f>
        <v>28725000</v>
      </c>
      <c r="H116" s="209">
        <f>H21+H40+H59+H78+H97</f>
        <v>18094287</v>
      </c>
      <c r="I116" s="209">
        <f t="shared" si="9"/>
        <v>96086</v>
      </c>
      <c r="J116" s="209">
        <f t="shared" si="9"/>
        <v>20088397</v>
      </c>
    </row>
    <row r="117" spans="1:10" s="3" customFormat="1" ht="16" thickTop="1" x14ac:dyDescent="0.35">
      <c r="A117" s="12"/>
      <c r="B117" s="99" t="s">
        <v>23</v>
      </c>
      <c r="C117" s="16"/>
      <c r="F117" s="4"/>
      <c r="G117" s="4"/>
      <c r="H117" s="4"/>
      <c r="I117" s="4"/>
      <c r="J117" s="4"/>
    </row>
    <row r="118" spans="1:10" s="3" customFormat="1" ht="15.5" x14ac:dyDescent="0.35">
      <c r="A118" s="12"/>
      <c r="B118" s="16"/>
      <c r="C118" s="207" t="s">
        <v>147</v>
      </c>
      <c r="D118" s="210"/>
      <c r="E118" s="210"/>
      <c r="F118" s="211">
        <f>F116-F119</f>
        <v>2053770</v>
      </c>
      <c r="G118" s="211">
        <f t="shared" ref="G118:J118" si="10">G116-G119</f>
        <v>21725000</v>
      </c>
      <c r="H118" s="211">
        <f>H116-H119</f>
        <v>15278522</v>
      </c>
      <c r="I118" s="211">
        <f t="shared" si="10"/>
        <v>96086</v>
      </c>
      <c r="J118" s="211">
        <f t="shared" si="10"/>
        <v>8904162</v>
      </c>
    </row>
    <row r="119" spans="1:10" s="3" customFormat="1" ht="15.5" x14ac:dyDescent="0.35">
      <c r="A119" s="12"/>
      <c r="B119" s="32"/>
      <c r="C119" s="210" t="s">
        <v>5</v>
      </c>
      <c r="D119" s="210"/>
      <c r="E119" s="210"/>
      <c r="F119" s="211">
        <f>F35+F54+F73+F92+F111</f>
        <v>6500000</v>
      </c>
      <c r="G119" s="211">
        <f>G35+G54+G73+G92+G111</f>
        <v>7000000</v>
      </c>
      <c r="H119" s="211">
        <f t="shared" ref="H119:J119" si="11">H35+H54+H73+H92+H111</f>
        <v>2815765</v>
      </c>
      <c r="I119" s="211">
        <f t="shared" si="11"/>
        <v>0</v>
      </c>
      <c r="J119" s="211">
        <f t="shared" si="11"/>
        <v>11184235</v>
      </c>
    </row>
    <row r="120" spans="1:10" s="3" customFormat="1" ht="15.5" x14ac:dyDescent="0.35">
      <c r="A120" s="12"/>
      <c r="B120" s="32"/>
      <c r="F120" s="4"/>
      <c r="G120" s="4"/>
      <c r="H120" s="4"/>
      <c r="I120" s="4"/>
      <c r="J120" s="4"/>
    </row>
    <row r="121" spans="1:10" s="3" customFormat="1" ht="15.5" x14ac:dyDescent="0.35">
      <c r="A121" s="11" t="s">
        <v>169</v>
      </c>
      <c r="B121" s="32"/>
      <c r="F121" s="4"/>
      <c r="G121" s="229"/>
      <c r="H121" s="219"/>
      <c r="I121" s="4"/>
      <c r="J121" s="4"/>
    </row>
    <row r="122" spans="1:10" s="3" customFormat="1" ht="15.5" x14ac:dyDescent="0.35">
      <c r="A122" s="232"/>
      <c r="B122" s="16"/>
      <c r="C122" s="202" t="s">
        <v>166</v>
      </c>
      <c r="D122" s="190"/>
      <c r="E122" s="190"/>
      <c r="F122" s="190"/>
      <c r="G122" s="217">
        <v>1200000</v>
      </c>
      <c r="H122" s="217">
        <v>1200000</v>
      </c>
      <c r="I122" s="190"/>
      <c r="J122" s="190"/>
    </row>
    <row r="123" spans="1:10" s="3" customFormat="1" ht="15.5" x14ac:dyDescent="0.35">
      <c r="A123" s="232"/>
      <c r="B123" s="16"/>
      <c r="C123" s="202" t="s">
        <v>179</v>
      </c>
      <c r="D123" s="190"/>
      <c r="E123" s="190"/>
      <c r="F123" s="190"/>
      <c r="G123" s="217">
        <v>644878</v>
      </c>
      <c r="H123" s="217">
        <v>644878</v>
      </c>
      <c r="I123" s="190"/>
      <c r="J123" s="190"/>
    </row>
    <row r="124" spans="1:10" s="3" customFormat="1" ht="15.5" x14ac:dyDescent="0.35">
      <c r="A124" s="232"/>
      <c r="B124" s="16"/>
      <c r="C124" s="202" t="s">
        <v>167</v>
      </c>
      <c r="D124" s="190"/>
      <c r="E124" s="190"/>
      <c r="F124" s="190"/>
      <c r="G124" s="217">
        <v>2718112</v>
      </c>
      <c r="H124" s="217">
        <v>2718112</v>
      </c>
      <c r="I124" s="190"/>
      <c r="J124" s="190"/>
    </row>
    <row r="125" spans="1:10" s="3" customFormat="1" ht="15.5" x14ac:dyDescent="0.35">
      <c r="A125" s="232"/>
      <c r="B125" s="16"/>
      <c r="C125" s="202" t="s">
        <v>180</v>
      </c>
      <c r="D125" s="190"/>
      <c r="E125" s="190"/>
      <c r="F125" s="190"/>
      <c r="G125" s="217">
        <v>526124</v>
      </c>
      <c r="H125" s="217">
        <v>526124</v>
      </c>
      <c r="I125" s="190"/>
      <c r="J125" s="190"/>
    </row>
    <row r="126" spans="1:10" s="3" customFormat="1" ht="15.5" x14ac:dyDescent="0.35">
      <c r="A126" s="232"/>
      <c r="B126" s="16"/>
      <c r="C126" s="202" t="s">
        <v>181</v>
      </c>
      <c r="D126" s="190"/>
      <c r="E126" s="190"/>
      <c r="F126" s="190"/>
      <c r="G126" s="217">
        <v>259125</v>
      </c>
      <c r="H126" s="217">
        <v>259125</v>
      </c>
      <c r="I126" s="190"/>
      <c r="J126" s="190"/>
    </row>
    <row r="127" spans="1:10" s="3" customFormat="1" ht="15.5" x14ac:dyDescent="0.35">
      <c r="A127" s="232"/>
      <c r="B127" s="16"/>
      <c r="C127" s="202" t="s">
        <v>192</v>
      </c>
      <c r="D127" s="190"/>
      <c r="E127" s="190"/>
      <c r="F127" s="190"/>
      <c r="G127" s="217"/>
      <c r="H127" s="217"/>
      <c r="I127" s="190"/>
      <c r="J127" s="190"/>
    </row>
    <row r="128" spans="1:10" s="3" customFormat="1" ht="15.5" x14ac:dyDescent="0.35">
      <c r="A128" s="232"/>
      <c r="B128" s="16"/>
      <c r="C128" s="202"/>
      <c r="D128" s="190"/>
      <c r="E128" s="190"/>
      <c r="F128" s="190"/>
      <c r="G128" s="217"/>
      <c r="H128" s="217"/>
      <c r="I128" s="190"/>
      <c r="J128" s="190"/>
    </row>
    <row r="129" spans="1:10" s="32" customFormat="1" ht="16" thickBot="1" x14ac:dyDescent="0.4">
      <c r="A129" s="233"/>
      <c r="B129" s="214" t="s">
        <v>170</v>
      </c>
      <c r="C129" s="223"/>
      <c r="D129" s="214"/>
      <c r="E129" s="214"/>
      <c r="F129" s="214"/>
      <c r="G129" s="224">
        <f>SUM(G122:G128)</f>
        <v>5348239</v>
      </c>
      <c r="H129" s="224">
        <f>SUM(H122:H128)</f>
        <v>5348239</v>
      </c>
      <c r="I129" s="214"/>
      <c r="J129" s="214"/>
    </row>
    <row r="130" spans="1:10" s="32" customFormat="1" ht="16" thickTop="1" x14ac:dyDescent="0.35">
      <c r="A130" s="233"/>
      <c r="B130" s="16"/>
      <c r="C130" s="225"/>
      <c r="D130" s="16"/>
      <c r="E130" s="16"/>
      <c r="F130" s="16"/>
      <c r="G130" s="226"/>
      <c r="H130" s="226"/>
      <c r="I130" s="16"/>
      <c r="J130" s="16"/>
    </row>
    <row r="131" spans="1:10" s="32" customFormat="1" ht="16" thickBot="1" x14ac:dyDescent="0.4">
      <c r="A131" s="233"/>
      <c r="B131" s="222" t="s">
        <v>190</v>
      </c>
      <c r="C131" s="227"/>
      <c r="D131" s="222"/>
      <c r="E131" s="222"/>
      <c r="F131" s="222"/>
      <c r="G131" s="228">
        <f>G18+G116+G129</f>
        <v>42846478</v>
      </c>
      <c r="H131" s="228">
        <f>H18+H116+H129</f>
        <v>32215765</v>
      </c>
      <c r="I131" s="222"/>
      <c r="J131" s="222"/>
    </row>
    <row r="132" spans="1:10" s="3" customFormat="1" ht="15.5" x14ac:dyDescent="0.35">
      <c r="A132" s="232"/>
      <c r="B132" s="16"/>
      <c r="C132" s="220"/>
      <c r="D132" s="18"/>
      <c r="E132" s="18"/>
      <c r="F132" s="18"/>
      <c r="G132" s="221"/>
      <c r="H132" s="221"/>
      <c r="I132" s="231"/>
      <c r="J132" s="231"/>
    </row>
    <row r="133" spans="1:10" s="3" customFormat="1" ht="15.5" x14ac:dyDescent="0.35">
      <c r="A133" s="11" t="s">
        <v>18</v>
      </c>
      <c r="B133" s="32"/>
      <c r="F133" s="4"/>
      <c r="G133" s="4"/>
      <c r="H133" s="219"/>
      <c r="I133" s="4"/>
      <c r="J133" s="4"/>
    </row>
    <row r="134" spans="1:10" s="3" customFormat="1" ht="15.5" x14ac:dyDescent="0.35">
      <c r="A134" s="232"/>
      <c r="B134" s="16"/>
      <c r="C134" s="202" t="s">
        <v>166</v>
      </c>
      <c r="D134" s="190"/>
      <c r="E134" s="190"/>
      <c r="F134" s="190"/>
      <c r="G134" s="217">
        <v>651342</v>
      </c>
      <c r="H134" s="217">
        <v>651342</v>
      </c>
      <c r="I134" s="190"/>
      <c r="J134" s="190"/>
    </row>
    <row r="135" spans="1:10" s="3" customFormat="1" ht="15.5" x14ac:dyDescent="0.35">
      <c r="A135" s="232"/>
      <c r="B135" s="16"/>
      <c r="C135" s="202" t="s">
        <v>167</v>
      </c>
      <c r="D135" s="190"/>
      <c r="E135" s="190"/>
      <c r="F135" s="190"/>
      <c r="G135" s="217"/>
      <c r="H135" s="217"/>
      <c r="I135" s="190"/>
      <c r="J135" s="190"/>
    </row>
    <row r="136" spans="1:10" s="3" customFormat="1" ht="15.5" x14ac:dyDescent="0.35">
      <c r="A136" s="232"/>
      <c r="B136" s="16"/>
      <c r="C136" s="202" t="s">
        <v>178</v>
      </c>
      <c r="D136" s="190"/>
      <c r="E136" s="190"/>
      <c r="F136" s="190"/>
      <c r="G136" s="217"/>
      <c r="H136" s="217"/>
      <c r="I136" s="190"/>
      <c r="J136" s="190"/>
    </row>
    <row r="137" spans="1:10" s="3" customFormat="1" ht="15.5" x14ac:dyDescent="0.35">
      <c r="A137" s="232"/>
      <c r="B137" s="16"/>
      <c r="C137" s="202"/>
      <c r="D137" s="190"/>
      <c r="E137" s="190"/>
      <c r="F137" s="190"/>
      <c r="G137" s="217"/>
      <c r="H137" s="217"/>
      <c r="I137" s="190"/>
      <c r="J137" s="190"/>
    </row>
    <row r="138" spans="1:10" s="3" customFormat="1" ht="16" thickBot="1" x14ac:dyDescent="0.4">
      <c r="A138" s="232"/>
      <c r="B138" s="216" t="s">
        <v>170</v>
      </c>
      <c r="C138" s="215"/>
      <c r="D138" s="216"/>
      <c r="E138" s="216"/>
      <c r="F138" s="216"/>
      <c r="G138" s="218">
        <f>SUM(G134:G137)</f>
        <v>651342</v>
      </c>
      <c r="H138" s="218">
        <f>SUM(H134:H137)</f>
        <v>651342</v>
      </c>
      <c r="I138" s="216"/>
      <c r="J138" s="216"/>
    </row>
    <row r="139" spans="1:10" s="3" customFormat="1" ht="16" thickTop="1" x14ac:dyDescent="0.35">
      <c r="A139" s="12"/>
      <c r="B139" s="32"/>
      <c r="F139" s="4"/>
      <c r="G139" s="4"/>
      <c r="H139" s="4"/>
      <c r="I139" s="4"/>
      <c r="J139" s="4"/>
    </row>
    <row r="140" spans="1:10" s="3" customFormat="1" ht="15.5" x14ac:dyDescent="0.35">
      <c r="A140" s="11" t="s">
        <v>187</v>
      </c>
      <c r="B140" s="32"/>
      <c r="F140" s="4"/>
      <c r="G140" s="4"/>
      <c r="H140" s="219"/>
      <c r="I140" s="4"/>
      <c r="J140" s="4"/>
    </row>
    <row r="141" spans="1:10" s="3" customFormat="1" ht="15.5" x14ac:dyDescent="0.35">
      <c r="A141" s="232"/>
      <c r="B141" s="16"/>
      <c r="C141" s="202" t="s">
        <v>182</v>
      </c>
      <c r="D141" s="190"/>
      <c r="E141" s="190"/>
      <c r="F141" s="190"/>
      <c r="G141" s="217">
        <v>398000</v>
      </c>
      <c r="H141" s="217">
        <v>398000</v>
      </c>
      <c r="I141" s="190"/>
      <c r="J141" s="190"/>
    </row>
    <row r="142" spans="1:10" s="3" customFormat="1" ht="15.5" x14ac:dyDescent="0.35">
      <c r="A142" s="232"/>
      <c r="B142" s="16"/>
      <c r="C142" s="202" t="s">
        <v>183</v>
      </c>
      <c r="D142" s="190"/>
      <c r="E142" s="190"/>
      <c r="F142" s="190"/>
      <c r="G142" s="217">
        <v>47200</v>
      </c>
      <c r="H142" s="217">
        <v>47200</v>
      </c>
      <c r="I142" s="190"/>
      <c r="J142" s="190"/>
    </row>
    <row r="143" spans="1:10" s="3" customFormat="1" ht="15.5" x14ac:dyDescent="0.35">
      <c r="A143" s="232"/>
      <c r="B143" s="16"/>
      <c r="C143" s="202"/>
      <c r="D143" s="190"/>
      <c r="E143" s="190"/>
      <c r="F143" s="190"/>
      <c r="G143" s="217"/>
      <c r="H143" s="217"/>
      <c r="I143" s="190"/>
      <c r="J143" s="190"/>
    </row>
    <row r="144" spans="1:10" s="3" customFormat="1" ht="16" thickBot="1" x14ac:dyDescent="0.4">
      <c r="A144" s="232"/>
      <c r="B144" s="216" t="s">
        <v>184</v>
      </c>
      <c r="C144" s="215"/>
      <c r="D144" s="216"/>
      <c r="E144" s="216"/>
      <c r="F144" s="216"/>
      <c r="G144" s="218">
        <f>SUM(G141:G143)</f>
        <v>445200</v>
      </c>
      <c r="H144" s="218">
        <f>SUM(H141:H143)</f>
        <v>445200</v>
      </c>
      <c r="I144" s="216"/>
      <c r="J144" s="216"/>
    </row>
    <row r="145" spans="1:10" ht="16" thickTop="1" x14ac:dyDescent="0.35">
      <c r="A145" s="12"/>
    </row>
    <row r="146" spans="1:10" ht="16" thickBot="1" x14ac:dyDescent="0.4">
      <c r="A146" s="12"/>
      <c r="B146" s="214" t="s">
        <v>185</v>
      </c>
      <c r="C146" s="223"/>
      <c r="D146" s="214"/>
      <c r="E146" s="214"/>
      <c r="F146" s="214"/>
      <c r="G146" s="224">
        <f>G131+G138+G144</f>
        <v>43943020</v>
      </c>
      <c r="H146" s="224">
        <f>H131+H138+H144</f>
        <v>33312307</v>
      </c>
      <c r="I146" s="214"/>
      <c r="J146" s="214"/>
    </row>
    <row r="147" spans="1:10" ht="16" thickTop="1" x14ac:dyDescent="0.35">
      <c r="A147" s="12"/>
    </row>
    <row r="148" spans="1:10" ht="15.5" x14ac:dyDescent="0.35">
      <c r="A148" s="11" t="s">
        <v>188</v>
      </c>
    </row>
    <row r="149" spans="1:10" ht="16" thickBot="1" x14ac:dyDescent="0.4">
      <c r="A149" s="12"/>
      <c r="B149" s="222" t="s">
        <v>186</v>
      </c>
      <c r="C149" s="227"/>
      <c r="D149" s="222"/>
      <c r="E149" s="222"/>
      <c r="F149" s="222"/>
      <c r="G149" s="228">
        <f>0.07*G146</f>
        <v>3076011.4000000004</v>
      </c>
      <c r="H149" s="228">
        <f>G149</f>
        <v>3076011.4000000004</v>
      </c>
      <c r="I149" s="230"/>
      <c r="J149" s="222"/>
    </row>
    <row r="150" spans="1:10" ht="15.5" x14ac:dyDescent="0.35">
      <c r="A150" s="12"/>
    </row>
    <row r="151" spans="1:10" ht="16" thickBot="1" x14ac:dyDescent="0.4">
      <c r="A151" s="12"/>
      <c r="B151" s="222" t="s">
        <v>189</v>
      </c>
      <c r="C151" s="227"/>
      <c r="D151" s="222"/>
      <c r="E151" s="222"/>
      <c r="F151" s="222"/>
      <c r="G151" s="228">
        <f>G146+G149</f>
        <v>47019031.399999999</v>
      </c>
      <c r="H151" s="228">
        <f>H146+H149</f>
        <v>36388318.399999999</v>
      </c>
      <c r="I151" s="230"/>
      <c r="J151" s="222"/>
    </row>
  </sheetData>
  <mergeCells count="2">
    <mergeCell ref="A8:C8"/>
    <mergeCell ref="A6:J6"/>
  </mergeCells>
  <pageMargins left="0.74803149606299213" right="0.74803149606299213" top="0.98425196850393704" bottom="0.98425196850393704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1 - Budgetopfølgnng og regnskab</vt:lpstr>
      <vt:lpstr>1.1 - Likvid+tilsagnsbalance</vt:lpstr>
      <vt:lpstr>2 - Outcomes</vt:lpstr>
      <vt:lpstr>3 - Omkostningskategorier</vt:lpstr>
      <vt:lpstr>4 - Specifikation</vt:lpstr>
      <vt:lpstr>'1 - Budgetopfølgnng og regnskab'!Udskriftsområde</vt:lpstr>
      <vt:lpstr>'1.1 - Likvid+tilsagnsbalance'!Udskriftsområde</vt:lpstr>
      <vt:lpstr>'2 - Outcomes'!Udskriftsområde</vt:lpstr>
      <vt:lpstr>'3 - Omkostningskategorier'!Udskriftsområde</vt:lpstr>
      <vt:lpstr>'4 - Specifikation'!Udskriftsområde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Henriques</dc:creator>
  <cp:lastModifiedBy>Kasper Thede Anderskov</cp:lastModifiedBy>
  <cp:lastPrinted>2022-06-16T15:44:05Z</cp:lastPrinted>
  <dcterms:created xsi:type="dcterms:W3CDTF">2000-12-20T09:29:33Z</dcterms:created>
  <dcterms:modified xsi:type="dcterms:W3CDTF">2022-06-17T15:15:49Z</dcterms:modified>
</cp:coreProperties>
</file>